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F:\04.- ACCID\15.- Charla 11-02-2021 Contabilidad y fiscalidad\"/>
    </mc:Choice>
  </mc:AlternateContent>
  <xr:revisionPtr revIDLastSave="0" documentId="13_ncr:1_{93E225F0-AECD-43DE-869F-BAB303D43B0D}" xr6:coauthVersionLast="46" xr6:coauthVersionMax="46" xr10:uidLastSave="{00000000-0000-0000-0000-000000000000}"/>
  <bookViews>
    <workbookView xWindow="-120" yWindow="-120" windowWidth="29040" windowHeight="16440" tabRatio="789" firstSheet="1" activeTab="1" xr2:uid="{00000000-000D-0000-FFFF-FFFF00000000}"/>
  </bookViews>
  <sheets>
    <sheet name="Datos de Control" sheetId="7" state="hidden" r:id="rId1"/>
    <sheet name="Portada" sheetId="4" r:id="rId2"/>
    <sheet name="......" sheetId="10" r:id="rId3"/>
    <sheet name="1. Presupuesto 2021" sheetId="8" r:id="rId4"/>
    <sheet name="2. Seguimiento Presupuesto" sheetId="1" r:id="rId5"/>
    <sheet name="3. Balance Situación" sheetId="5" r:id="rId6"/>
    <sheet name="4. Planif.Fiscal Calculos" sheetId="15" r:id="rId7"/>
    <sheet name="....." sheetId="11" r:id="rId8"/>
    <sheet name="5. Plantilla Análisis" sheetId="13" r:id="rId9"/>
    <sheet name="6. PyG Analítica" sheetId="17" r:id="rId10"/>
  </sheets>
  <definedNames>
    <definedName name="_xlnm.Print_Titles" localSheetId="9">'6. PyG Analítica'!$1:$4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7" l="1"/>
  <c r="H256" i="17"/>
  <c r="N255" i="17"/>
  <c r="M255" i="17"/>
  <c r="L255" i="17"/>
  <c r="K255" i="17"/>
  <c r="J255" i="17"/>
  <c r="I255" i="17"/>
  <c r="F247" i="17"/>
  <c r="H246" i="17"/>
  <c r="H243" i="17"/>
  <c r="R242" i="17"/>
  <c r="Q242" i="17"/>
  <c r="P242" i="17"/>
  <c r="N242" i="17"/>
  <c r="M242" i="17"/>
  <c r="L242" i="17"/>
  <c r="K242" i="17"/>
  <c r="J242" i="17"/>
  <c r="I242" i="17"/>
  <c r="R241" i="17"/>
  <c r="Q241" i="17"/>
  <c r="P241" i="17"/>
  <c r="N241" i="17"/>
  <c r="M241" i="17"/>
  <c r="L241" i="17"/>
  <c r="K241" i="17"/>
  <c r="J241" i="17"/>
  <c r="I241" i="17"/>
  <c r="R240" i="17"/>
  <c r="Q240" i="17"/>
  <c r="P240" i="17"/>
  <c r="N240" i="17"/>
  <c r="M240" i="17"/>
  <c r="L240" i="17"/>
  <c r="K240" i="17"/>
  <c r="J240" i="17"/>
  <c r="I240" i="17"/>
  <c r="R239" i="17"/>
  <c r="Q239" i="17"/>
  <c r="P239" i="17"/>
  <c r="N239" i="17"/>
  <c r="M239" i="17"/>
  <c r="L239" i="17"/>
  <c r="K239" i="17"/>
  <c r="J239" i="17"/>
  <c r="I239" i="17"/>
  <c r="R238" i="17"/>
  <c r="Q238" i="17"/>
  <c r="P238" i="17"/>
  <c r="N238" i="17"/>
  <c r="M238" i="17"/>
  <c r="L238" i="17"/>
  <c r="K238" i="17"/>
  <c r="J238" i="17"/>
  <c r="I238" i="17"/>
  <c r="R237" i="17"/>
  <c r="Q237" i="17"/>
  <c r="P237" i="17"/>
  <c r="N237" i="17"/>
  <c r="M237" i="17"/>
  <c r="L237" i="17"/>
  <c r="K237" i="17"/>
  <c r="J237" i="17"/>
  <c r="I237" i="17"/>
  <c r="R236" i="17"/>
  <c r="Q236" i="17"/>
  <c r="P236" i="17"/>
  <c r="N236" i="17"/>
  <c r="M236" i="17"/>
  <c r="L236" i="17"/>
  <c r="K236" i="17"/>
  <c r="J236" i="17"/>
  <c r="I236" i="17"/>
  <c r="R235" i="17"/>
  <c r="Q235" i="17"/>
  <c r="P235" i="17"/>
  <c r="N235" i="17"/>
  <c r="M235" i="17"/>
  <c r="L235" i="17"/>
  <c r="K235" i="17"/>
  <c r="J235" i="17"/>
  <c r="I235" i="17"/>
  <c r="R234" i="17"/>
  <c r="Q234" i="17"/>
  <c r="P234" i="17"/>
  <c r="N234" i="17"/>
  <c r="M234" i="17"/>
  <c r="L234" i="17"/>
  <c r="K234" i="17"/>
  <c r="J234" i="17"/>
  <c r="I234" i="17"/>
  <c r="F233" i="17"/>
  <c r="H232" i="17"/>
  <c r="R231" i="17"/>
  <c r="Q231" i="17"/>
  <c r="P231" i="17"/>
  <c r="N231" i="17"/>
  <c r="M231" i="17"/>
  <c r="L231" i="17"/>
  <c r="K231" i="17"/>
  <c r="J231" i="17"/>
  <c r="I231" i="17"/>
  <c r="R230" i="17"/>
  <c r="Q230" i="17"/>
  <c r="P230" i="17"/>
  <c r="N230" i="17"/>
  <c r="M230" i="17"/>
  <c r="L230" i="17"/>
  <c r="K230" i="17"/>
  <c r="J230" i="17"/>
  <c r="I230" i="17"/>
  <c r="R229" i="17"/>
  <c r="Q229" i="17"/>
  <c r="P229" i="17"/>
  <c r="N229" i="17"/>
  <c r="M229" i="17"/>
  <c r="L229" i="17"/>
  <c r="K229" i="17"/>
  <c r="J229" i="17"/>
  <c r="I229" i="17"/>
  <c r="R228" i="17"/>
  <c r="Q228" i="17"/>
  <c r="P228" i="17"/>
  <c r="N228" i="17"/>
  <c r="M228" i="17"/>
  <c r="L228" i="17"/>
  <c r="K228" i="17"/>
  <c r="J228" i="17"/>
  <c r="I228" i="17"/>
  <c r="R227" i="17"/>
  <c r="Q227" i="17"/>
  <c r="P227" i="17"/>
  <c r="N227" i="17"/>
  <c r="M227" i="17"/>
  <c r="L227" i="17"/>
  <c r="K227" i="17"/>
  <c r="J227" i="17"/>
  <c r="I227" i="17"/>
  <c r="R226" i="17"/>
  <c r="Q226" i="17"/>
  <c r="P226" i="17"/>
  <c r="N226" i="17"/>
  <c r="M226" i="17"/>
  <c r="L226" i="17"/>
  <c r="K226" i="17"/>
  <c r="J226" i="17"/>
  <c r="I226" i="17"/>
  <c r="R225" i="17"/>
  <c r="Q225" i="17"/>
  <c r="P225" i="17"/>
  <c r="N225" i="17"/>
  <c r="M225" i="17"/>
  <c r="L225" i="17"/>
  <c r="K225" i="17"/>
  <c r="J225" i="17"/>
  <c r="I225" i="17"/>
  <c r="R224" i="17"/>
  <c r="Q224" i="17"/>
  <c r="P224" i="17"/>
  <c r="N224" i="17"/>
  <c r="M224" i="17"/>
  <c r="L224" i="17"/>
  <c r="K224" i="17"/>
  <c r="J224" i="17"/>
  <c r="I224" i="17"/>
  <c r="R223" i="17"/>
  <c r="Q223" i="17"/>
  <c r="P223" i="17"/>
  <c r="N223" i="17"/>
  <c r="M223" i="17"/>
  <c r="L223" i="17"/>
  <c r="K223" i="17"/>
  <c r="J223" i="17"/>
  <c r="I223" i="17"/>
  <c r="F222" i="17"/>
  <c r="F221" i="17" s="1"/>
  <c r="H218" i="17"/>
  <c r="R217" i="17"/>
  <c r="Q217" i="17"/>
  <c r="P217" i="17"/>
  <c r="N217" i="17"/>
  <c r="M217" i="17"/>
  <c r="L217" i="17"/>
  <c r="K217" i="17"/>
  <c r="J217" i="17"/>
  <c r="I217" i="17"/>
  <c r="R216" i="17"/>
  <c r="Q216" i="17"/>
  <c r="P216" i="17"/>
  <c r="N216" i="17"/>
  <c r="M216" i="17"/>
  <c r="L216" i="17"/>
  <c r="K216" i="17"/>
  <c r="J216" i="17"/>
  <c r="I216" i="17"/>
  <c r="R215" i="17"/>
  <c r="Q215" i="17"/>
  <c r="P215" i="17"/>
  <c r="N215" i="17"/>
  <c r="M215" i="17"/>
  <c r="L215" i="17"/>
  <c r="K215" i="17"/>
  <c r="J215" i="17"/>
  <c r="I215" i="17"/>
  <c r="R214" i="17"/>
  <c r="Q214" i="17"/>
  <c r="P214" i="17"/>
  <c r="N214" i="17"/>
  <c r="M214" i="17"/>
  <c r="L214" i="17"/>
  <c r="K214" i="17"/>
  <c r="J214" i="17"/>
  <c r="I214" i="17"/>
  <c r="R213" i="17"/>
  <c r="Q213" i="17"/>
  <c r="P213" i="17"/>
  <c r="N213" i="17"/>
  <c r="M213" i="17"/>
  <c r="L213" i="17"/>
  <c r="K213" i="17"/>
  <c r="J213" i="17"/>
  <c r="I213" i="17"/>
  <c r="R212" i="17"/>
  <c r="Q212" i="17"/>
  <c r="P212" i="17"/>
  <c r="N212" i="17"/>
  <c r="M212" i="17"/>
  <c r="L212" i="17"/>
  <c r="K212" i="17"/>
  <c r="J212" i="17"/>
  <c r="I212" i="17"/>
  <c r="R211" i="17"/>
  <c r="Q211" i="17"/>
  <c r="P211" i="17"/>
  <c r="N211" i="17"/>
  <c r="M211" i="17"/>
  <c r="L211" i="17"/>
  <c r="K211" i="17"/>
  <c r="J211" i="17"/>
  <c r="I211" i="17"/>
  <c r="R210" i="17"/>
  <c r="Q210" i="17"/>
  <c r="P210" i="17"/>
  <c r="N210" i="17"/>
  <c r="M210" i="17"/>
  <c r="L210" i="17"/>
  <c r="K210" i="17"/>
  <c r="J210" i="17"/>
  <c r="I210" i="17"/>
  <c r="R209" i="17"/>
  <c r="Q209" i="17"/>
  <c r="P209" i="17"/>
  <c r="N209" i="17"/>
  <c r="M209" i="17"/>
  <c r="L209" i="17"/>
  <c r="K209" i="17"/>
  <c r="J209" i="17"/>
  <c r="I209" i="17"/>
  <c r="F208" i="17"/>
  <c r="H207" i="17"/>
  <c r="R206" i="17"/>
  <c r="Q206" i="17"/>
  <c r="P206" i="17"/>
  <c r="N206" i="17"/>
  <c r="M206" i="17"/>
  <c r="L206" i="17"/>
  <c r="K206" i="17"/>
  <c r="J206" i="17"/>
  <c r="I206" i="17"/>
  <c r="R205" i="17"/>
  <c r="Q205" i="17"/>
  <c r="P205" i="17"/>
  <c r="N205" i="17"/>
  <c r="M205" i="17"/>
  <c r="L205" i="17"/>
  <c r="K205" i="17"/>
  <c r="J205" i="17"/>
  <c r="I205" i="17"/>
  <c r="R204" i="17"/>
  <c r="Q204" i="17"/>
  <c r="P204" i="17"/>
  <c r="N204" i="17"/>
  <c r="M204" i="17"/>
  <c r="L204" i="17"/>
  <c r="K204" i="17"/>
  <c r="J204" i="17"/>
  <c r="I204" i="17"/>
  <c r="R203" i="17"/>
  <c r="Q203" i="17"/>
  <c r="P203" i="17"/>
  <c r="N203" i="17"/>
  <c r="M203" i="17"/>
  <c r="L203" i="17"/>
  <c r="K203" i="17"/>
  <c r="J203" i="17"/>
  <c r="I203" i="17"/>
  <c r="R202" i="17"/>
  <c r="Q202" i="17"/>
  <c r="P202" i="17"/>
  <c r="N202" i="17"/>
  <c r="M202" i="17"/>
  <c r="L202" i="17"/>
  <c r="K202" i="17"/>
  <c r="J202" i="17"/>
  <c r="I202" i="17"/>
  <c r="R201" i="17"/>
  <c r="Q201" i="17"/>
  <c r="P201" i="17"/>
  <c r="N201" i="17"/>
  <c r="M201" i="17"/>
  <c r="L201" i="17"/>
  <c r="K201" i="17"/>
  <c r="J201" i="17"/>
  <c r="I201" i="17"/>
  <c r="R200" i="17"/>
  <c r="Q200" i="17"/>
  <c r="P200" i="17"/>
  <c r="N200" i="17"/>
  <c r="M200" i="17"/>
  <c r="L200" i="17"/>
  <c r="L197" i="17" s="1"/>
  <c r="K200" i="17"/>
  <c r="J200" i="17"/>
  <c r="I200" i="17"/>
  <c r="R199" i="17"/>
  <c r="Q199" i="17"/>
  <c r="P199" i="17"/>
  <c r="N199" i="17"/>
  <c r="M199" i="17"/>
  <c r="L199" i="17"/>
  <c r="K199" i="17"/>
  <c r="J199" i="17"/>
  <c r="I199" i="17"/>
  <c r="R198" i="17"/>
  <c r="Q198" i="17"/>
  <c r="P198" i="17"/>
  <c r="N198" i="17"/>
  <c r="M198" i="17"/>
  <c r="L198" i="17"/>
  <c r="K198" i="17"/>
  <c r="J198" i="17"/>
  <c r="I198" i="17"/>
  <c r="F197" i="17"/>
  <c r="H196" i="17"/>
  <c r="R195" i="17"/>
  <c r="Q195" i="17"/>
  <c r="P195" i="17"/>
  <c r="N195" i="17"/>
  <c r="M195" i="17"/>
  <c r="L195" i="17"/>
  <c r="K195" i="17"/>
  <c r="J195" i="17"/>
  <c r="I195" i="17"/>
  <c r="F195" i="17"/>
  <c r="R194" i="17"/>
  <c r="Q194" i="17"/>
  <c r="P194" i="17"/>
  <c r="N194" i="17"/>
  <c r="M194" i="17"/>
  <c r="L194" i="17"/>
  <c r="K194" i="17"/>
  <c r="J194" i="17"/>
  <c r="I194" i="17"/>
  <c r="R193" i="17"/>
  <c r="Q193" i="17"/>
  <c r="P193" i="17"/>
  <c r="N193" i="17"/>
  <c r="M193" i="17"/>
  <c r="L193" i="17"/>
  <c r="K193" i="17"/>
  <c r="J193" i="17"/>
  <c r="I193" i="17"/>
  <c r="R192" i="17"/>
  <c r="Q192" i="17"/>
  <c r="P192" i="17"/>
  <c r="N192" i="17"/>
  <c r="M192" i="17"/>
  <c r="L192" i="17"/>
  <c r="K192" i="17"/>
  <c r="J192" i="17"/>
  <c r="I192" i="17"/>
  <c r="R191" i="17"/>
  <c r="Q191" i="17"/>
  <c r="P191" i="17"/>
  <c r="N191" i="17"/>
  <c r="M191" i="17"/>
  <c r="L191" i="17"/>
  <c r="K191" i="17"/>
  <c r="J191" i="17"/>
  <c r="I191" i="17"/>
  <c r="R190" i="17"/>
  <c r="Q190" i="17"/>
  <c r="P190" i="17"/>
  <c r="N190" i="17"/>
  <c r="M190" i="17"/>
  <c r="L190" i="17"/>
  <c r="K190" i="17"/>
  <c r="J190" i="17"/>
  <c r="I190" i="17"/>
  <c r="R189" i="17"/>
  <c r="Q189" i="17"/>
  <c r="P189" i="17"/>
  <c r="N189" i="17"/>
  <c r="M189" i="17"/>
  <c r="L189" i="17"/>
  <c r="K189" i="17"/>
  <c r="J189" i="17"/>
  <c r="I189" i="17"/>
  <c r="R188" i="17"/>
  <c r="Q188" i="17"/>
  <c r="P188" i="17"/>
  <c r="N188" i="17"/>
  <c r="M188" i="17"/>
  <c r="L188" i="17"/>
  <c r="K188" i="17"/>
  <c r="J188" i="17"/>
  <c r="I188" i="17"/>
  <c r="R187" i="17"/>
  <c r="Q187" i="17"/>
  <c r="P187" i="17"/>
  <c r="N187" i="17"/>
  <c r="M187" i="17"/>
  <c r="L187" i="17"/>
  <c r="K187" i="17"/>
  <c r="J187" i="17"/>
  <c r="I187" i="17"/>
  <c r="F186" i="17"/>
  <c r="H185" i="17"/>
  <c r="R184" i="17"/>
  <c r="Q184" i="17"/>
  <c r="P184" i="17"/>
  <c r="N184" i="17"/>
  <c r="M184" i="17"/>
  <c r="L184" i="17"/>
  <c r="K184" i="17"/>
  <c r="J184" i="17"/>
  <c r="I184" i="17"/>
  <c r="R183" i="17"/>
  <c r="Q183" i="17"/>
  <c r="P183" i="17"/>
  <c r="N183" i="17"/>
  <c r="M183" i="17"/>
  <c r="L183" i="17"/>
  <c r="K183" i="17"/>
  <c r="J183" i="17"/>
  <c r="I183" i="17"/>
  <c r="R182" i="17"/>
  <c r="Q182" i="17"/>
  <c r="P182" i="17"/>
  <c r="N182" i="17"/>
  <c r="M182" i="17"/>
  <c r="L182" i="17"/>
  <c r="K182" i="17"/>
  <c r="J182" i="17"/>
  <c r="I182" i="17"/>
  <c r="R181" i="17"/>
  <c r="Q181" i="17"/>
  <c r="P181" i="17"/>
  <c r="N181" i="17"/>
  <c r="M181" i="17"/>
  <c r="L181" i="17"/>
  <c r="K181" i="17"/>
  <c r="J181" i="17"/>
  <c r="I181" i="17"/>
  <c r="R180" i="17"/>
  <c r="Q180" i="17"/>
  <c r="P180" i="17"/>
  <c r="N180" i="17"/>
  <c r="M180" i="17"/>
  <c r="L180" i="17"/>
  <c r="K180" i="17"/>
  <c r="J180" i="17"/>
  <c r="I180" i="17"/>
  <c r="R179" i="17"/>
  <c r="Q179" i="17"/>
  <c r="P179" i="17"/>
  <c r="N179" i="17"/>
  <c r="M179" i="17"/>
  <c r="L179" i="17"/>
  <c r="K179" i="17"/>
  <c r="J179" i="17"/>
  <c r="I179" i="17"/>
  <c r="R178" i="17"/>
  <c r="Q178" i="17"/>
  <c r="P178" i="17"/>
  <c r="N178" i="17"/>
  <c r="M178" i="17"/>
  <c r="L178" i="17"/>
  <c r="K178" i="17"/>
  <c r="J178" i="17"/>
  <c r="I178" i="17"/>
  <c r="R177" i="17"/>
  <c r="Q177" i="17"/>
  <c r="P177" i="17"/>
  <c r="N177" i="17"/>
  <c r="M177" i="17"/>
  <c r="L177" i="17"/>
  <c r="K177" i="17"/>
  <c r="J177" i="17"/>
  <c r="I177" i="17"/>
  <c r="R176" i="17"/>
  <c r="Q176" i="17"/>
  <c r="P176" i="17"/>
  <c r="N176" i="17"/>
  <c r="M176" i="17"/>
  <c r="L176" i="17"/>
  <c r="K176" i="17"/>
  <c r="J176" i="17"/>
  <c r="I176" i="17"/>
  <c r="F175" i="17"/>
  <c r="H174" i="17"/>
  <c r="R173" i="17"/>
  <c r="Q173" i="17"/>
  <c r="P173" i="17"/>
  <c r="N173" i="17"/>
  <c r="M173" i="17"/>
  <c r="L173" i="17"/>
  <c r="K173" i="17"/>
  <c r="J173" i="17"/>
  <c r="I173" i="17"/>
  <c r="R172" i="17"/>
  <c r="Q172" i="17"/>
  <c r="P172" i="17"/>
  <c r="N172" i="17"/>
  <c r="M172" i="17"/>
  <c r="L172" i="17"/>
  <c r="K172" i="17"/>
  <c r="J172" i="17"/>
  <c r="I172" i="17"/>
  <c r="H172" i="17" s="1"/>
  <c r="R171" i="17"/>
  <c r="Q171" i="17"/>
  <c r="P171" i="17"/>
  <c r="N171" i="17"/>
  <c r="M171" i="17"/>
  <c r="L171" i="17"/>
  <c r="K171" i="17"/>
  <c r="J171" i="17"/>
  <c r="I171" i="17"/>
  <c r="R170" i="17"/>
  <c r="Q170" i="17"/>
  <c r="P170" i="17"/>
  <c r="N170" i="17"/>
  <c r="M170" i="17"/>
  <c r="L170" i="17"/>
  <c r="K170" i="17"/>
  <c r="J170" i="17"/>
  <c r="I170" i="17"/>
  <c r="R169" i="17"/>
  <c r="Q169" i="17"/>
  <c r="P169" i="17"/>
  <c r="N169" i="17"/>
  <c r="M169" i="17"/>
  <c r="L169" i="17"/>
  <c r="K169" i="17"/>
  <c r="J169" i="17"/>
  <c r="I169" i="17"/>
  <c r="R168" i="17"/>
  <c r="Q168" i="17"/>
  <c r="P168" i="17"/>
  <c r="N168" i="17"/>
  <c r="M168" i="17"/>
  <c r="L168" i="17"/>
  <c r="K168" i="17"/>
  <c r="J168" i="17"/>
  <c r="I168" i="17"/>
  <c r="R167" i="17"/>
  <c r="Q167" i="17"/>
  <c r="P167" i="17"/>
  <c r="N167" i="17"/>
  <c r="M167" i="17"/>
  <c r="L167" i="17"/>
  <c r="K167" i="17"/>
  <c r="J167" i="17"/>
  <c r="I167" i="17"/>
  <c r="R166" i="17"/>
  <c r="Q166" i="17"/>
  <c r="P166" i="17"/>
  <c r="N166" i="17"/>
  <c r="M166" i="17"/>
  <c r="L166" i="17"/>
  <c r="K166" i="17"/>
  <c r="J166" i="17"/>
  <c r="I166" i="17"/>
  <c r="R165" i="17"/>
  <c r="Q165" i="17"/>
  <c r="P165" i="17"/>
  <c r="N165" i="17"/>
  <c r="M165" i="17"/>
  <c r="L165" i="17"/>
  <c r="K165" i="17"/>
  <c r="J165" i="17"/>
  <c r="I165" i="17"/>
  <c r="F164" i="17"/>
  <c r="H163" i="17"/>
  <c r="R162" i="17"/>
  <c r="Q162" i="17"/>
  <c r="P162" i="17"/>
  <c r="N162" i="17"/>
  <c r="M162" i="17"/>
  <c r="L162" i="17"/>
  <c r="K162" i="17"/>
  <c r="J162" i="17"/>
  <c r="I162" i="17"/>
  <c r="R161" i="17"/>
  <c r="Q161" i="17"/>
  <c r="P161" i="17"/>
  <c r="N161" i="17"/>
  <c r="M161" i="17"/>
  <c r="L161" i="17"/>
  <c r="K161" i="17"/>
  <c r="J161" i="17"/>
  <c r="I161" i="17"/>
  <c r="R160" i="17"/>
  <c r="Q160" i="17"/>
  <c r="P160" i="17"/>
  <c r="N160" i="17"/>
  <c r="M160" i="17"/>
  <c r="L160" i="17"/>
  <c r="K160" i="17"/>
  <c r="J160" i="17"/>
  <c r="I160" i="17"/>
  <c r="R159" i="17"/>
  <c r="Q159" i="17"/>
  <c r="P159" i="17"/>
  <c r="N159" i="17"/>
  <c r="M159" i="17"/>
  <c r="L159" i="17"/>
  <c r="K159" i="17"/>
  <c r="J159" i="17"/>
  <c r="I159" i="17"/>
  <c r="R158" i="17"/>
  <c r="Q158" i="17"/>
  <c r="P158" i="17"/>
  <c r="N158" i="17"/>
  <c r="M158" i="17"/>
  <c r="L158" i="17"/>
  <c r="K158" i="17"/>
  <c r="J158" i="17"/>
  <c r="I158" i="17"/>
  <c r="R157" i="17"/>
  <c r="Q157" i="17"/>
  <c r="P157" i="17"/>
  <c r="N157" i="17"/>
  <c r="M157" i="17"/>
  <c r="L157" i="17"/>
  <c r="K157" i="17"/>
  <c r="J157" i="17"/>
  <c r="I157" i="17"/>
  <c r="R156" i="17"/>
  <c r="Q156" i="17"/>
  <c r="P156" i="17"/>
  <c r="N156" i="17"/>
  <c r="M156" i="17"/>
  <c r="L156" i="17"/>
  <c r="K156" i="17"/>
  <c r="J156" i="17"/>
  <c r="I156" i="17"/>
  <c r="R155" i="17"/>
  <c r="Q155" i="17"/>
  <c r="P155" i="17"/>
  <c r="N155" i="17"/>
  <c r="M155" i="17"/>
  <c r="L155" i="17"/>
  <c r="K155" i="17"/>
  <c r="J155" i="17"/>
  <c r="I155" i="17"/>
  <c r="R154" i="17"/>
  <c r="Q154" i="17"/>
  <c r="P154" i="17"/>
  <c r="N154" i="17"/>
  <c r="M154" i="17"/>
  <c r="L154" i="17"/>
  <c r="K154" i="17"/>
  <c r="J154" i="17"/>
  <c r="I154" i="17"/>
  <c r="F153" i="17"/>
  <c r="H152" i="17"/>
  <c r="R151" i="17"/>
  <c r="Q151" i="17"/>
  <c r="P151" i="17"/>
  <c r="N151" i="17"/>
  <c r="M151" i="17"/>
  <c r="L151" i="17"/>
  <c r="K151" i="17"/>
  <c r="J151" i="17"/>
  <c r="I151" i="17"/>
  <c r="R150" i="17"/>
  <c r="Q150" i="17"/>
  <c r="P150" i="17"/>
  <c r="N150" i="17"/>
  <c r="M150" i="17"/>
  <c r="L150" i="17"/>
  <c r="K150" i="17"/>
  <c r="J150" i="17"/>
  <c r="I150" i="17"/>
  <c r="R149" i="17"/>
  <c r="Q149" i="17"/>
  <c r="P149" i="17"/>
  <c r="N149" i="17"/>
  <c r="M149" i="17"/>
  <c r="L149" i="17"/>
  <c r="K149" i="17"/>
  <c r="J149" i="17"/>
  <c r="I149" i="17"/>
  <c r="R148" i="17"/>
  <c r="Q148" i="17"/>
  <c r="P148" i="17"/>
  <c r="N148" i="17"/>
  <c r="M148" i="17"/>
  <c r="L148" i="17"/>
  <c r="K148" i="17"/>
  <c r="J148" i="17"/>
  <c r="I148" i="17"/>
  <c r="R147" i="17"/>
  <c r="Q147" i="17"/>
  <c r="P147" i="17"/>
  <c r="N147" i="17"/>
  <c r="M147" i="17"/>
  <c r="L147" i="17"/>
  <c r="K147" i="17"/>
  <c r="J147" i="17"/>
  <c r="I147" i="17"/>
  <c r="R146" i="17"/>
  <c r="Q146" i="17"/>
  <c r="P146" i="17"/>
  <c r="N146" i="17"/>
  <c r="M146" i="17"/>
  <c r="L146" i="17"/>
  <c r="K146" i="17"/>
  <c r="J146" i="17"/>
  <c r="I146" i="17"/>
  <c r="R145" i="17"/>
  <c r="Q145" i="17"/>
  <c r="P145" i="17"/>
  <c r="N145" i="17"/>
  <c r="M145" i="17"/>
  <c r="L145" i="17"/>
  <c r="K145" i="17"/>
  <c r="J145" i="17"/>
  <c r="I145" i="17"/>
  <c r="R144" i="17"/>
  <c r="Q144" i="17"/>
  <c r="P144" i="17"/>
  <c r="N144" i="17"/>
  <c r="M144" i="17"/>
  <c r="L144" i="17"/>
  <c r="K144" i="17"/>
  <c r="J144" i="17"/>
  <c r="I144" i="17"/>
  <c r="R143" i="17"/>
  <c r="Q143" i="17"/>
  <c r="P143" i="17"/>
  <c r="N143" i="17"/>
  <c r="M143" i="17"/>
  <c r="L143" i="17"/>
  <c r="K143" i="17"/>
  <c r="J143" i="17"/>
  <c r="I143" i="17"/>
  <c r="F142" i="17"/>
  <c r="H141" i="17"/>
  <c r="R140" i="17"/>
  <c r="Q140" i="17"/>
  <c r="P140" i="17"/>
  <c r="N140" i="17"/>
  <c r="M140" i="17"/>
  <c r="L140" i="17"/>
  <c r="K140" i="17"/>
  <c r="J140" i="17"/>
  <c r="I140" i="17"/>
  <c r="R139" i="17"/>
  <c r="Q139" i="17"/>
  <c r="P139" i="17"/>
  <c r="N139" i="17"/>
  <c r="M139" i="17"/>
  <c r="L139" i="17"/>
  <c r="K139" i="17"/>
  <c r="J139" i="17"/>
  <c r="I139" i="17"/>
  <c r="R138" i="17"/>
  <c r="Q138" i="17"/>
  <c r="P138" i="17"/>
  <c r="N138" i="17"/>
  <c r="M138" i="17"/>
  <c r="L138" i="17"/>
  <c r="K138" i="17"/>
  <c r="J138" i="17"/>
  <c r="I138" i="17"/>
  <c r="R137" i="17"/>
  <c r="Q137" i="17"/>
  <c r="P137" i="17"/>
  <c r="N137" i="17"/>
  <c r="M137" i="17"/>
  <c r="L137" i="17"/>
  <c r="K137" i="17"/>
  <c r="J137" i="17"/>
  <c r="I137" i="17"/>
  <c r="R136" i="17"/>
  <c r="Q136" i="17"/>
  <c r="P136" i="17"/>
  <c r="N136" i="17"/>
  <c r="M136" i="17"/>
  <c r="L136" i="17"/>
  <c r="K136" i="17"/>
  <c r="J136" i="17"/>
  <c r="I136" i="17"/>
  <c r="R135" i="17"/>
  <c r="Q135" i="17"/>
  <c r="P135" i="17"/>
  <c r="N135" i="17"/>
  <c r="M135" i="17"/>
  <c r="L135" i="17"/>
  <c r="K135" i="17"/>
  <c r="J135" i="17"/>
  <c r="I135" i="17"/>
  <c r="R134" i="17"/>
  <c r="Q134" i="17"/>
  <c r="P134" i="17"/>
  <c r="N134" i="17"/>
  <c r="M134" i="17"/>
  <c r="L134" i="17"/>
  <c r="K134" i="17"/>
  <c r="J134" i="17"/>
  <c r="I134" i="17"/>
  <c r="R133" i="17"/>
  <c r="Q133" i="17"/>
  <c r="P133" i="17"/>
  <c r="N133" i="17"/>
  <c r="M133" i="17"/>
  <c r="L133" i="17"/>
  <c r="K133" i="17"/>
  <c r="J133" i="17"/>
  <c r="I133" i="17"/>
  <c r="R132" i="17"/>
  <c r="Q132" i="17"/>
  <c r="P132" i="17"/>
  <c r="N132" i="17"/>
  <c r="M132" i="17"/>
  <c r="L132" i="17"/>
  <c r="K132" i="17"/>
  <c r="J132" i="17"/>
  <c r="I132" i="17"/>
  <c r="F131" i="17"/>
  <c r="H130" i="17"/>
  <c r="R129" i="17"/>
  <c r="Q129" i="17"/>
  <c r="P129" i="17"/>
  <c r="N129" i="17"/>
  <c r="M129" i="17"/>
  <c r="L129" i="17"/>
  <c r="K129" i="17"/>
  <c r="J129" i="17"/>
  <c r="I129" i="17"/>
  <c r="R128" i="17"/>
  <c r="Q128" i="17"/>
  <c r="P128" i="17"/>
  <c r="N128" i="17"/>
  <c r="M128" i="17"/>
  <c r="L128" i="17"/>
  <c r="K128" i="17"/>
  <c r="J128" i="17"/>
  <c r="I128" i="17"/>
  <c r="H128" i="17" s="1"/>
  <c r="R127" i="17"/>
  <c r="Q127" i="17"/>
  <c r="P127" i="17"/>
  <c r="N127" i="17"/>
  <c r="M127" i="17"/>
  <c r="L127" i="17"/>
  <c r="K127" i="17"/>
  <c r="J127" i="17"/>
  <c r="I127" i="17"/>
  <c r="R126" i="17"/>
  <c r="Q126" i="17"/>
  <c r="P126" i="17"/>
  <c r="N126" i="17"/>
  <c r="M126" i="17"/>
  <c r="L126" i="17"/>
  <c r="K126" i="17"/>
  <c r="J126" i="17"/>
  <c r="I126" i="17"/>
  <c r="R125" i="17"/>
  <c r="Q125" i="17"/>
  <c r="P125" i="17"/>
  <c r="N125" i="17"/>
  <c r="M125" i="17"/>
  <c r="L125" i="17"/>
  <c r="K125" i="17"/>
  <c r="J125" i="17"/>
  <c r="I125" i="17"/>
  <c r="R124" i="17"/>
  <c r="Q124" i="17"/>
  <c r="P124" i="17"/>
  <c r="N124" i="17"/>
  <c r="M124" i="17"/>
  <c r="L124" i="17"/>
  <c r="K124" i="17"/>
  <c r="J124" i="17"/>
  <c r="I124" i="17"/>
  <c r="R123" i="17"/>
  <c r="Q123" i="17"/>
  <c r="P123" i="17"/>
  <c r="N123" i="17"/>
  <c r="M123" i="17"/>
  <c r="L123" i="17"/>
  <c r="K123" i="17"/>
  <c r="J123" i="17"/>
  <c r="I123" i="17"/>
  <c r="R122" i="17"/>
  <c r="Q122" i="17"/>
  <c r="P122" i="17"/>
  <c r="N122" i="17"/>
  <c r="M122" i="17"/>
  <c r="L122" i="17"/>
  <c r="K122" i="17"/>
  <c r="J122" i="17"/>
  <c r="I122" i="17"/>
  <c r="R121" i="17"/>
  <c r="Q121" i="17"/>
  <c r="P121" i="17"/>
  <c r="N121" i="17"/>
  <c r="M121" i="17"/>
  <c r="L121" i="17"/>
  <c r="K121" i="17"/>
  <c r="J121" i="17"/>
  <c r="I121" i="17"/>
  <c r="F120" i="17"/>
  <c r="H119" i="17"/>
  <c r="R118" i="17"/>
  <c r="Q118" i="17"/>
  <c r="P118" i="17"/>
  <c r="N118" i="17"/>
  <c r="M118" i="17"/>
  <c r="L118" i="17"/>
  <c r="K118" i="17"/>
  <c r="J118" i="17"/>
  <c r="I118" i="17"/>
  <c r="R117" i="17"/>
  <c r="Q117" i="17"/>
  <c r="P117" i="17"/>
  <c r="N117" i="17"/>
  <c r="M117" i="17"/>
  <c r="L117" i="17"/>
  <c r="K117" i="17"/>
  <c r="J117" i="17"/>
  <c r="I117" i="17"/>
  <c r="R116" i="17"/>
  <c r="Q116" i="17"/>
  <c r="P116" i="17"/>
  <c r="N116" i="17"/>
  <c r="M116" i="17"/>
  <c r="L116" i="17"/>
  <c r="K116" i="17"/>
  <c r="J116" i="17"/>
  <c r="I116" i="17"/>
  <c r="R115" i="17"/>
  <c r="Q115" i="17"/>
  <c r="P115" i="17"/>
  <c r="N115" i="17"/>
  <c r="M115" i="17"/>
  <c r="L115" i="17"/>
  <c r="K115" i="17"/>
  <c r="J115" i="17"/>
  <c r="I115" i="17"/>
  <c r="R114" i="17"/>
  <c r="Q114" i="17"/>
  <c r="P114" i="17"/>
  <c r="N114" i="17"/>
  <c r="M114" i="17"/>
  <c r="L114" i="17"/>
  <c r="K114" i="17"/>
  <c r="J114" i="17"/>
  <c r="I114" i="17"/>
  <c r="R113" i="17"/>
  <c r="Q113" i="17"/>
  <c r="P113" i="17"/>
  <c r="N113" i="17"/>
  <c r="M113" i="17"/>
  <c r="L113" i="17"/>
  <c r="K113" i="17"/>
  <c r="J113" i="17"/>
  <c r="I113" i="17"/>
  <c r="R112" i="17"/>
  <c r="Q112" i="17"/>
  <c r="P112" i="17"/>
  <c r="N112" i="17"/>
  <c r="M112" i="17"/>
  <c r="L112" i="17"/>
  <c r="K112" i="17"/>
  <c r="J112" i="17"/>
  <c r="I112" i="17"/>
  <c r="R111" i="17"/>
  <c r="Q111" i="17"/>
  <c r="P111" i="17"/>
  <c r="N111" i="17"/>
  <c r="M111" i="17"/>
  <c r="L111" i="17"/>
  <c r="K111" i="17"/>
  <c r="J111" i="17"/>
  <c r="I111" i="17"/>
  <c r="R110" i="17"/>
  <c r="Q110" i="17"/>
  <c r="P110" i="17"/>
  <c r="N110" i="17"/>
  <c r="M110" i="17"/>
  <c r="L110" i="17"/>
  <c r="K110" i="17"/>
  <c r="J110" i="17"/>
  <c r="I110" i="17"/>
  <c r="F109" i="17"/>
  <c r="H108" i="17"/>
  <c r="R107" i="17"/>
  <c r="Q107" i="17"/>
  <c r="P107" i="17"/>
  <c r="N107" i="17"/>
  <c r="M107" i="17"/>
  <c r="L107" i="17"/>
  <c r="K107" i="17"/>
  <c r="J107" i="17"/>
  <c r="I107" i="17"/>
  <c r="R106" i="17"/>
  <c r="Q106" i="17"/>
  <c r="P106" i="17"/>
  <c r="N106" i="17"/>
  <c r="M106" i="17"/>
  <c r="L106" i="17"/>
  <c r="K106" i="17"/>
  <c r="J106" i="17"/>
  <c r="I106" i="17"/>
  <c r="R105" i="17"/>
  <c r="Q105" i="17"/>
  <c r="P105" i="17"/>
  <c r="N105" i="17"/>
  <c r="M105" i="17"/>
  <c r="L105" i="17"/>
  <c r="K105" i="17"/>
  <c r="J105" i="17"/>
  <c r="I105" i="17"/>
  <c r="R104" i="17"/>
  <c r="Q104" i="17"/>
  <c r="P104" i="17"/>
  <c r="N104" i="17"/>
  <c r="M104" i="17"/>
  <c r="L104" i="17"/>
  <c r="K104" i="17"/>
  <c r="J104" i="17"/>
  <c r="I104" i="17"/>
  <c r="R103" i="17"/>
  <c r="Q103" i="17"/>
  <c r="P103" i="17"/>
  <c r="N103" i="17"/>
  <c r="M103" i="17"/>
  <c r="L103" i="17"/>
  <c r="K103" i="17"/>
  <c r="J103" i="17"/>
  <c r="I103" i="17"/>
  <c r="R102" i="17"/>
  <c r="Q102" i="17"/>
  <c r="P102" i="17"/>
  <c r="N102" i="17"/>
  <c r="M102" i="17"/>
  <c r="L102" i="17"/>
  <c r="K102" i="17"/>
  <c r="J102" i="17"/>
  <c r="I102" i="17"/>
  <c r="R101" i="17"/>
  <c r="Q101" i="17"/>
  <c r="P101" i="17"/>
  <c r="N101" i="17"/>
  <c r="M101" i="17"/>
  <c r="L101" i="17"/>
  <c r="K101" i="17"/>
  <c r="J101" i="17"/>
  <c r="I101" i="17"/>
  <c r="R100" i="17"/>
  <c r="Q100" i="17"/>
  <c r="P100" i="17"/>
  <c r="N100" i="17"/>
  <c r="M100" i="17"/>
  <c r="L100" i="17"/>
  <c r="K100" i="17"/>
  <c r="J100" i="17"/>
  <c r="I100" i="17"/>
  <c r="R99" i="17"/>
  <c r="Q99" i="17"/>
  <c r="P99" i="17"/>
  <c r="N99" i="17"/>
  <c r="M99" i="17"/>
  <c r="L99" i="17"/>
  <c r="K99" i="17"/>
  <c r="J99" i="17"/>
  <c r="I99" i="17"/>
  <c r="F98" i="17"/>
  <c r="H97" i="17"/>
  <c r="R96" i="17"/>
  <c r="Q96" i="17"/>
  <c r="P96" i="17"/>
  <c r="N96" i="17"/>
  <c r="M96" i="17"/>
  <c r="L96" i="17"/>
  <c r="K96" i="17"/>
  <c r="J96" i="17"/>
  <c r="I96" i="17"/>
  <c r="R95" i="17"/>
  <c r="Q95" i="17"/>
  <c r="P95" i="17"/>
  <c r="N95" i="17"/>
  <c r="M95" i="17"/>
  <c r="L95" i="17"/>
  <c r="K95" i="17"/>
  <c r="J95" i="17"/>
  <c r="I95" i="17"/>
  <c r="R94" i="17"/>
  <c r="Q94" i="17"/>
  <c r="P94" i="17"/>
  <c r="N94" i="17"/>
  <c r="M94" i="17"/>
  <c r="L94" i="17"/>
  <c r="K94" i="17"/>
  <c r="J94" i="17"/>
  <c r="I94" i="17"/>
  <c r="R93" i="17"/>
  <c r="Q93" i="17"/>
  <c r="P93" i="17"/>
  <c r="N93" i="17"/>
  <c r="M93" i="17"/>
  <c r="L93" i="17"/>
  <c r="K93" i="17"/>
  <c r="J93" i="17"/>
  <c r="I93" i="17"/>
  <c r="R92" i="17"/>
  <c r="Q92" i="17"/>
  <c r="P92" i="17"/>
  <c r="N92" i="17"/>
  <c r="M92" i="17"/>
  <c r="L92" i="17"/>
  <c r="K92" i="17"/>
  <c r="J92" i="17"/>
  <c r="I92" i="17"/>
  <c r="R91" i="17"/>
  <c r="Q91" i="17"/>
  <c r="P91" i="17"/>
  <c r="N91" i="17"/>
  <c r="M91" i="17"/>
  <c r="L91" i="17"/>
  <c r="K91" i="17"/>
  <c r="J91" i="17"/>
  <c r="I91" i="17"/>
  <c r="R90" i="17"/>
  <c r="Q90" i="17"/>
  <c r="P90" i="17"/>
  <c r="N90" i="17"/>
  <c r="M90" i="17"/>
  <c r="L90" i="17"/>
  <c r="K90" i="17"/>
  <c r="J90" i="17"/>
  <c r="I90" i="17"/>
  <c r="R89" i="17"/>
  <c r="Q89" i="17"/>
  <c r="P89" i="17"/>
  <c r="N89" i="17"/>
  <c r="M89" i="17"/>
  <c r="L89" i="17"/>
  <c r="K89" i="17"/>
  <c r="J89" i="17"/>
  <c r="I89" i="17"/>
  <c r="R88" i="17"/>
  <c r="Q88" i="17"/>
  <c r="P88" i="17"/>
  <c r="N88" i="17"/>
  <c r="M88" i="17"/>
  <c r="L88" i="17"/>
  <c r="K88" i="17"/>
  <c r="J88" i="17"/>
  <c r="I88" i="17"/>
  <c r="F87" i="17"/>
  <c r="H86" i="17"/>
  <c r="R85" i="17"/>
  <c r="Q85" i="17"/>
  <c r="P85" i="17"/>
  <c r="N85" i="17"/>
  <c r="M85" i="17"/>
  <c r="L85" i="17"/>
  <c r="K85" i="17"/>
  <c r="J85" i="17"/>
  <c r="I85" i="17"/>
  <c r="R84" i="17"/>
  <c r="Q84" i="17"/>
  <c r="P84" i="17"/>
  <c r="N84" i="17"/>
  <c r="M84" i="17"/>
  <c r="L84" i="17"/>
  <c r="K84" i="17"/>
  <c r="J84" i="17"/>
  <c r="I84" i="17"/>
  <c r="R83" i="17"/>
  <c r="Q83" i="17"/>
  <c r="P83" i="17"/>
  <c r="N83" i="17"/>
  <c r="M83" i="17"/>
  <c r="L83" i="17"/>
  <c r="K83" i="17"/>
  <c r="J83" i="17"/>
  <c r="I83" i="17"/>
  <c r="R82" i="17"/>
  <c r="Q82" i="17"/>
  <c r="P82" i="17"/>
  <c r="N82" i="17"/>
  <c r="M82" i="17"/>
  <c r="L82" i="17"/>
  <c r="K82" i="17"/>
  <c r="J82" i="17"/>
  <c r="I82" i="17"/>
  <c r="R81" i="17"/>
  <c r="Q81" i="17"/>
  <c r="P81" i="17"/>
  <c r="N81" i="17"/>
  <c r="M81" i="17"/>
  <c r="L81" i="17"/>
  <c r="K81" i="17"/>
  <c r="J81" i="17"/>
  <c r="I81" i="17"/>
  <c r="R80" i="17"/>
  <c r="Q80" i="17"/>
  <c r="P80" i="17"/>
  <c r="N80" i="17"/>
  <c r="M80" i="17"/>
  <c r="L80" i="17"/>
  <c r="K80" i="17"/>
  <c r="J80" i="17"/>
  <c r="I80" i="17"/>
  <c r="R79" i="17"/>
  <c r="Q79" i="17"/>
  <c r="P79" i="17"/>
  <c r="N79" i="17"/>
  <c r="M79" i="17"/>
  <c r="L79" i="17"/>
  <c r="K79" i="17"/>
  <c r="J79" i="17"/>
  <c r="I79" i="17"/>
  <c r="R78" i="17"/>
  <c r="Q78" i="17"/>
  <c r="P78" i="17"/>
  <c r="N78" i="17"/>
  <c r="M78" i="17"/>
  <c r="L78" i="17"/>
  <c r="K78" i="17"/>
  <c r="J78" i="17"/>
  <c r="I78" i="17"/>
  <c r="R77" i="17"/>
  <c r="Q77" i="17"/>
  <c r="P77" i="17"/>
  <c r="N77" i="17"/>
  <c r="M77" i="17"/>
  <c r="L77" i="17"/>
  <c r="K77" i="17"/>
  <c r="J77" i="17"/>
  <c r="I77" i="17"/>
  <c r="F76" i="17"/>
  <c r="H75" i="17"/>
  <c r="R74" i="17"/>
  <c r="Q74" i="17"/>
  <c r="P74" i="17"/>
  <c r="N74" i="17"/>
  <c r="M74" i="17"/>
  <c r="L74" i="17"/>
  <c r="K74" i="17"/>
  <c r="J74" i="17"/>
  <c r="I74" i="17"/>
  <c r="R73" i="17"/>
  <c r="Q73" i="17"/>
  <c r="P73" i="17"/>
  <c r="N73" i="17"/>
  <c r="M73" i="17"/>
  <c r="L73" i="17"/>
  <c r="K73" i="17"/>
  <c r="J73" i="17"/>
  <c r="I73" i="17"/>
  <c r="R72" i="17"/>
  <c r="Q72" i="17"/>
  <c r="P72" i="17"/>
  <c r="N72" i="17"/>
  <c r="M72" i="17"/>
  <c r="L72" i="17"/>
  <c r="K72" i="17"/>
  <c r="J72" i="17"/>
  <c r="I72" i="17"/>
  <c r="R71" i="17"/>
  <c r="Q71" i="17"/>
  <c r="P71" i="17"/>
  <c r="N71" i="17"/>
  <c r="M71" i="17"/>
  <c r="L71" i="17"/>
  <c r="K71" i="17"/>
  <c r="J71" i="17"/>
  <c r="I71" i="17"/>
  <c r="R70" i="17"/>
  <c r="Q70" i="17"/>
  <c r="P70" i="17"/>
  <c r="N70" i="17"/>
  <c r="M70" i="17"/>
  <c r="L70" i="17"/>
  <c r="K70" i="17"/>
  <c r="J70" i="17"/>
  <c r="I70" i="17"/>
  <c r="R69" i="17"/>
  <c r="Q69" i="17"/>
  <c r="P69" i="17"/>
  <c r="N69" i="17"/>
  <c r="M69" i="17"/>
  <c r="L69" i="17"/>
  <c r="K69" i="17"/>
  <c r="J69" i="17"/>
  <c r="I69" i="17"/>
  <c r="R68" i="17"/>
  <c r="Q68" i="17"/>
  <c r="P68" i="17"/>
  <c r="N68" i="17"/>
  <c r="M68" i="17"/>
  <c r="L68" i="17"/>
  <c r="K68" i="17"/>
  <c r="J68" i="17"/>
  <c r="I68" i="17"/>
  <c r="R67" i="17"/>
  <c r="Q67" i="17"/>
  <c r="P67" i="17"/>
  <c r="N67" i="17"/>
  <c r="M67" i="17"/>
  <c r="L67" i="17"/>
  <c r="K67" i="17"/>
  <c r="J67" i="17"/>
  <c r="I67" i="17"/>
  <c r="R66" i="17"/>
  <c r="Q66" i="17"/>
  <c r="P66" i="17"/>
  <c r="N66" i="17"/>
  <c r="M66" i="17"/>
  <c r="L66" i="17"/>
  <c r="K66" i="17"/>
  <c r="J66" i="17"/>
  <c r="I66" i="17"/>
  <c r="F65" i="17"/>
  <c r="H61" i="17"/>
  <c r="R60" i="17"/>
  <c r="Q60" i="17"/>
  <c r="P60" i="17"/>
  <c r="N60" i="17"/>
  <c r="M60" i="17"/>
  <c r="L60" i="17"/>
  <c r="K60" i="17"/>
  <c r="J60" i="17"/>
  <c r="I60" i="17"/>
  <c r="R59" i="17"/>
  <c r="Q59" i="17"/>
  <c r="P59" i="17"/>
  <c r="N59" i="17"/>
  <c r="M59" i="17"/>
  <c r="L59" i="17"/>
  <c r="K59" i="17"/>
  <c r="J59" i="17"/>
  <c r="I59" i="17"/>
  <c r="R58" i="17"/>
  <c r="Q58" i="17"/>
  <c r="P58" i="17"/>
  <c r="N58" i="17"/>
  <c r="M58" i="17"/>
  <c r="L58" i="17"/>
  <c r="K58" i="17"/>
  <c r="J58" i="17"/>
  <c r="I58" i="17"/>
  <c r="R57" i="17"/>
  <c r="Q57" i="17"/>
  <c r="P57" i="17"/>
  <c r="N57" i="17"/>
  <c r="M57" i="17"/>
  <c r="L57" i="17"/>
  <c r="K57" i="17"/>
  <c r="J57" i="17"/>
  <c r="I57" i="17"/>
  <c r="R56" i="17"/>
  <c r="Q56" i="17"/>
  <c r="P56" i="17"/>
  <c r="N56" i="17"/>
  <c r="M56" i="17"/>
  <c r="L56" i="17"/>
  <c r="K56" i="17"/>
  <c r="J56" i="17"/>
  <c r="I56" i="17"/>
  <c r="R55" i="17"/>
  <c r="Q55" i="17"/>
  <c r="P55" i="17"/>
  <c r="N55" i="17"/>
  <c r="M55" i="17"/>
  <c r="L55" i="17"/>
  <c r="K55" i="17"/>
  <c r="J55" i="17"/>
  <c r="I55" i="17"/>
  <c r="R54" i="17"/>
  <c r="Q54" i="17"/>
  <c r="P54" i="17"/>
  <c r="N54" i="17"/>
  <c r="M54" i="17"/>
  <c r="L54" i="17"/>
  <c r="K54" i="17"/>
  <c r="J54" i="17"/>
  <c r="I54" i="17"/>
  <c r="R53" i="17"/>
  <c r="Q53" i="17"/>
  <c r="P53" i="17"/>
  <c r="N53" i="17"/>
  <c r="M53" i="17"/>
  <c r="M51" i="17" s="1"/>
  <c r="L53" i="17"/>
  <c r="K53" i="17"/>
  <c r="J53" i="17"/>
  <c r="I53" i="17"/>
  <c r="R52" i="17"/>
  <c r="Q52" i="17"/>
  <c r="P52" i="17"/>
  <c r="N52" i="17"/>
  <c r="M52" i="17"/>
  <c r="L52" i="17"/>
  <c r="K52" i="17"/>
  <c r="J52" i="17"/>
  <c r="I52" i="17"/>
  <c r="F51" i="17"/>
  <c r="H50" i="17"/>
  <c r="R49" i="17"/>
  <c r="Q49" i="17"/>
  <c r="P49" i="17"/>
  <c r="N49" i="17"/>
  <c r="M49" i="17"/>
  <c r="L49" i="17"/>
  <c r="K49" i="17"/>
  <c r="J49" i="17"/>
  <c r="I49" i="17"/>
  <c r="R48" i="17"/>
  <c r="Q48" i="17"/>
  <c r="P48" i="17"/>
  <c r="N48" i="17"/>
  <c r="M48" i="17"/>
  <c r="L48" i="17"/>
  <c r="K48" i="17"/>
  <c r="J48" i="17"/>
  <c r="I48" i="17"/>
  <c r="R47" i="17"/>
  <c r="Q47" i="17"/>
  <c r="P47" i="17"/>
  <c r="N47" i="17"/>
  <c r="M47" i="17"/>
  <c r="L47" i="17"/>
  <c r="K47" i="17"/>
  <c r="J47" i="17"/>
  <c r="I47" i="17"/>
  <c r="R46" i="17"/>
  <c r="Q46" i="17"/>
  <c r="P46" i="17"/>
  <c r="N46" i="17"/>
  <c r="M46" i="17"/>
  <c r="L46" i="17"/>
  <c r="K46" i="17"/>
  <c r="J46" i="17"/>
  <c r="I46" i="17"/>
  <c r="R45" i="17"/>
  <c r="Q45" i="17"/>
  <c r="P45" i="17"/>
  <c r="N45" i="17"/>
  <c r="M45" i="17"/>
  <c r="L45" i="17"/>
  <c r="K45" i="17"/>
  <c r="J45" i="17"/>
  <c r="I45" i="17"/>
  <c r="R44" i="17"/>
  <c r="Q44" i="17"/>
  <c r="P44" i="17"/>
  <c r="N44" i="17"/>
  <c r="M44" i="17"/>
  <c r="L44" i="17"/>
  <c r="K44" i="17"/>
  <c r="J44" i="17"/>
  <c r="I44" i="17"/>
  <c r="R43" i="17"/>
  <c r="Q43" i="17"/>
  <c r="P43" i="17"/>
  <c r="N43" i="17"/>
  <c r="M43" i="17"/>
  <c r="L43" i="17"/>
  <c r="K43" i="17"/>
  <c r="J43" i="17"/>
  <c r="I43" i="17"/>
  <c r="R42" i="17"/>
  <c r="Q42" i="17"/>
  <c r="P42" i="17"/>
  <c r="N42" i="17"/>
  <c r="M42" i="17"/>
  <c r="L42" i="17"/>
  <c r="K42" i="17"/>
  <c r="J42" i="17"/>
  <c r="I42" i="17"/>
  <c r="R41" i="17"/>
  <c r="Q41" i="17"/>
  <c r="P41" i="17"/>
  <c r="N41" i="17"/>
  <c r="M41" i="17"/>
  <c r="L41" i="17"/>
  <c r="K41" i="17"/>
  <c r="J41" i="17"/>
  <c r="I41" i="17"/>
  <c r="F40" i="17"/>
  <c r="H39" i="17"/>
  <c r="R38" i="17"/>
  <c r="Q38" i="17"/>
  <c r="P38" i="17"/>
  <c r="N38" i="17"/>
  <c r="M38" i="17"/>
  <c r="L38" i="17"/>
  <c r="K38" i="17"/>
  <c r="J38" i="17"/>
  <c r="I38" i="17"/>
  <c r="R37" i="17"/>
  <c r="Q37" i="17"/>
  <c r="P37" i="17"/>
  <c r="N37" i="17"/>
  <c r="M37" i="17"/>
  <c r="L37" i="17"/>
  <c r="K37" i="17"/>
  <c r="J37" i="17"/>
  <c r="I37" i="17"/>
  <c r="R36" i="17"/>
  <c r="Q36" i="17"/>
  <c r="P36" i="17"/>
  <c r="N36" i="17"/>
  <c r="M36" i="17"/>
  <c r="L36" i="17"/>
  <c r="K36" i="17"/>
  <c r="J36" i="17"/>
  <c r="I36" i="17"/>
  <c r="R35" i="17"/>
  <c r="Q35" i="17"/>
  <c r="P35" i="17"/>
  <c r="N35" i="17"/>
  <c r="M35" i="17"/>
  <c r="L35" i="17"/>
  <c r="K35" i="17"/>
  <c r="J35" i="17"/>
  <c r="I35" i="17"/>
  <c r="R34" i="17"/>
  <c r="Q34" i="17"/>
  <c r="P34" i="17"/>
  <c r="N34" i="17"/>
  <c r="M34" i="17"/>
  <c r="L34" i="17"/>
  <c r="K34" i="17"/>
  <c r="J34" i="17"/>
  <c r="I34" i="17"/>
  <c r="R33" i="17"/>
  <c r="Q33" i="17"/>
  <c r="P33" i="17"/>
  <c r="N33" i="17"/>
  <c r="M33" i="17"/>
  <c r="L33" i="17"/>
  <c r="K33" i="17"/>
  <c r="J33" i="17"/>
  <c r="I33" i="17"/>
  <c r="R32" i="17"/>
  <c r="Q32" i="17"/>
  <c r="P32" i="17"/>
  <c r="N32" i="17"/>
  <c r="M32" i="17"/>
  <c r="L32" i="17"/>
  <c r="K32" i="17"/>
  <c r="J32" i="17"/>
  <c r="I32" i="17"/>
  <c r="R31" i="17"/>
  <c r="Q31" i="17"/>
  <c r="P31" i="17"/>
  <c r="N31" i="17"/>
  <c r="M31" i="17"/>
  <c r="L31" i="17"/>
  <c r="K31" i="17"/>
  <c r="J31" i="17"/>
  <c r="I31" i="17"/>
  <c r="R30" i="17"/>
  <c r="Q30" i="17"/>
  <c r="P30" i="17"/>
  <c r="N30" i="17"/>
  <c r="M30" i="17"/>
  <c r="L30" i="17"/>
  <c r="K30" i="17"/>
  <c r="J30" i="17"/>
  <c r="I30" i="17"/>
  <c r="F29" i="17"/>
  <c r="H27" i="17"/>
  <c r="R26" i="17"/>
  <c r="Q26" i="17"/>
  <c r="P26" i="17"/>
  <c r="N26" i="17"/>
  <c r="M26" i="17"/>
  <c r="L26" i="17"/>
  <c r="K26" i="17"/>
  <c r="J26" i="17"/>
  <c r="I26" i="17"/>
  <c r="R25" i="17"/>
  <c r="Q25" i="17"/>
  <c r="P25" i="17"/>
  <c r="N25" i="17"/>
  <c r="M25" i="17"/>
  <c r="L25" i="17"/>
  <c r="K25" i="17"/>
  <c r="J25" i="17"/>
  <c r="I25" i="17"/>
  <c r="R24" i="17"/>
  <c r="Q24" i="17"/>
  <c r="P24" i="17"/>
  <c r="N24" i="17"/>
  <c r="M24" i="17"/>
  <c r="L24" i="17"/>
  <c r="K24" i="17"/>
  <c r="J24" i="17"/>
  <c r="I24" i="17"/>
  <c r="R23" i="17"/>
  <c r="Q23" i="17"/>
  <c r="P23" i="17"/>
  <c r="N23" i="17"/>
  <c r="M23" i="17"/>
  <c r="L23" i="17"/>
  <c r="K23" i="17"/>
  <c r="J23" i="17"/>
  <c r="I23" i="17"/>
  <c r="R22" i="17"/>
  <c r="Q22" i="17"/>
  <c r="P22" i="17"/>
  <c r="N22" i="17"/>
  <c r="M22" i="17"/>
  <c r="L22" i="17"/>
  <c r="K22" i="17"/>
  <c r="J22" i="17"/>
  <c r="I22" i="17"/>
  <c r="R21" i="17"/>
  <c r="Q21" i="17"/>
  <c r="P21" i="17"/>
  <c r="N21" i="17"/>
  <c r="M21" i="17"/>
  <c r="L21" i="17"/>
  <c r="K21" i="17"/>
  <c r="J21" i="17"/>
  <c r="I21" i="17"/>
  <c r="R20" i="17"/>
  <c r="Q20" i="17"/>
  <c r="P20" i="17"/>
  <c r="N20" i="17"/>
  <c r="M20" i="17"/>
  <c r="L20" i="17"/>
  <c r="K20" i="17"/>
  <c r="J20" i="17"/>
  <c r="I20" i="17"/>
  <c r="R19" i="17"/>
  <c r="Q19" i="17"/>
  <c r="P19" i="17"/>
  <c r="N19" i="17"/>
  <c r="M19" i="17"/>
  <c r="L19" i="17"/>
  <c r="K19" i="17"/>
  <c r="J19" i="17"/>
  <c r="I19" i="17"/>
  <c r="R18" i="17"/>
  <c r="Q18" i="17"/>
  <c r="P18" i="17"/>
  <c r="N18" i="17"/>
  <c r="M18" i="17"/>
  <c r="L18" i="17"/>
  <c r="K18" i="17"/>
  <c r="J18" i="17"/>
  <c r="I18" i="17"/>
  <c r="F17" i="17"/>
  <c r="H16" i="17"/>
  <c r="R15" i="17"/>
  <c r="Q15" i="17"/>
  <c r="P15" i="17"/>
  <c r="N15" i="17"/>
  <c r="M15" i="17"/>
  <c r="L15" i="17"/>
  <c r="K15" i="17"/>
  <c r="J15" i="17"/>
  <c r="I15" i="17"/>
  <c r="R14" i="17"/>
  <c r="Q14" i="17"/>
  <c r="P14" i="17"/>
  <c r="N14" i="17"/>
  <c r="M14" i="17"/>
  <c r="L14" i="17"/>
  <c r="K14" i="17"/>
  <c r="J14" i="17"/>
  <c r="I14" i="17"/>
  <c r="R13" i="17"/>
  <c r="Q13" i="17"/>
  <c r="P13" i="17"/>
  <c r="N13" i="17"/>
  <c r="M13" i="17"/>
  <c r="L13" i="17"/>
  <c r="K13" i="17"/>
  <c r="J13" i="17"/>
  <c r="I13" i="17"/>
  <c r="R12" i="17"/>
  <c r="Q12" i="17"/>
  <c r="P12" i="17"/>
  <c r="N12" i="17"/>
  <c r="M12" i="17"/>
  <c r="L12" i="17"/>
  <c r="K12" i="17"/>
  <c r="J12" i="17"/>
  <c r="I12" i="17"/>
  <c r="R11" i="17"/>
  <c r="Q11" i="17"/>
  <c r="P11" i="17"/>
  <c r="N11" i="17"/>
  <c r="M11" i="17"/>
  <c r="L11" i="17"/>
  <c r="K11" i="17"/>
  <c r="J11" i="17"/>
  <c r="I11" i="17"/>
  <c r="R10" i="17"/>
  <c r="Q10" i="17"/>
  <c r="P10" i="17"/>
  <c r="N10" i="17"/>
  <c r="M10" i="17"/>
  <c r="L10" i="17"/>
  <c r="K10" i="17"/>
  <c r="J10" i="17"/>
  <c r="I10" i="17"/>
  <c r="R9" i="17"/>
  <c r="Q9" i="17"/>
  <c r="P9" i="17"/>
  <c r="N9" i="17"/>
  <c r="M9" i="17"/>
  <c r="L9" i="17"/>
  <c r="K9" i="17"/>
  <c r="J9" i="17"/>
  <c r="I9" i="17"/>
  <c r="R8" i="17"/>
  <c r="Q8" i="17"/>
  <c r="P8" i="17"/>
  <c r="N8" i="17"/>
  <c r="M8" i="17"/>
  <c r="L8" i="17"/>
  <c r="K8" i="17"/>
  <c r="J8" i="17"/>
  <c r="I8" i="17"/>
  <c r="I6" i="17" s="1"/>
  <c r="R7" i="17"/>
  <c r="Q7" i="17"/>
  <c r="P7" i="17"/>
  <c r="N7" i="17"/>
  <c r="M7" i="17"/>
  <c r="L7" i="17"/>
  <c r="K7" i="17"/>
  <c r="J7" i="17"/>
  <c r="I7" i="17"/>
  <c r="F6" i="17"/>
  <c r="H113" i="17" l="1"/>
  <c r="H117" i="17"/>
  <c r="K17" i="17"/>
  <c r="N153" i="17"/>
  <c r="R6" i="17"/>
  <c r="K29" i="17"/>
  <c r="Q142" i="17"/>
  <c r="I186" i="17"/>
  <c r="H242" i="17"/>
  <c r="L51" i="17"/>
  <c r="J51" i="17"/>
  <c r="H55" i="17"/>
  <c r="H78" i="17"/>
  <c r="H82" i="17"/>
  <c r="M109" i="17"/>
  <c r="R109" i="17"/>
  <c r="H167" i="17"/>
  <c r="H189" i="17"/>
  <c r="H216" i="17"/>
  <c r="H227" i="17"/>
  <c r="M233" i="17"/>
  <c r="R233" i="17"/>
  <c r="L6" i="17"/>
  <c r="L5" i="17" s="1"/>
  <c r="Q6" i="17"/>
  <c r="Q5" i="17" s="1"/>
  <c r="N6" i="17"/>
  <c r="H10" i="17"/>
  <c r="H14" i="17"/>
  <c r="L17" i="17"/>
  <c r="P17" i="17"/>
  <c r="H32" i="17"/>
  <c r="H168" i="17"/>
  <c r="H183" i="17"/>
  <c r="H42" i="17"/>
  <c r="L120" i="17"/>
  <c r="H124" i="17"/>
  <c r="L142" i="17"/>
  <c r="Q197" i="17"/>
  <c r="H18" i="17"/>
  <c r="M17" i="17"/>
  <c r="R17" i="17"/>
  <c r="R5" i="17" s="1"/>
  <c r="Q17" i="17"/>
  <c r="H22" i="17"/>
  <c r="H26" i="17"/>
  <c r="P29" i="17"/>
  <c r="H33" i="17"/>
  <c r="H41" i="17"/>
  <c r="N40" i="17"/>
  <c r="N28" i="17" s="1"/>
  <c r="L40" i="17"/>
  <c r="Q40" i="17"/>
  <c r="H49" i="17"/>
  <c r="H60" i="17"/>
  <c r="H71" i="17"/>
  <c r="H79" i="17"/>
  <c r="H81" i="17"/>
  <c r="J87" i="17"/>
  <c r="L98" i="17"/>
  <c r="J109" i="17"/>
  <c r="J120" i="17"/>
  <c r="H125" i="17"/>
  <c r="L131" i="17"/>
  <c r="H169" i="17"/>
  <c r="M175" i="17"/>
  <c r="R175" i="17"/>
  <c r="M186" i="17"/>
  <c r="H193" i="17"/>
  <c r="N197" i="17"/>
  <c r="H212" i="17"/>
  <c r="H231" i="17"/>
  <c r="J29" i="17"/>
  <c r="N29" i="17"/>
  <c r="H38" i="17"/>
  <c r="H67" i="17"/>
  <c r="H72" i="17"/>
  <c r="H74" i="17"/>
  <c r="F64" i="17"/>
  <c r="L76" i="17"/>
  <c r="Q76" i="17"/>
  <c r="I87" i="17"/>
  <c r="M87" i="17"/>
  <c r="R87" i="17"/>
  <c r="H91" i="17"/>
  <c r="N98" i="17"/>
  <c r="H100" i="17"/>
  <c r="H111" i="17"/>
  <c r="H115" i="17"/>
  <c r="N120" i="17"/>
  <c r="H122" i="17"/>
  <c r="H126" i="17"/>
  <c r="J131" i="17"/>
  <c r="H155" i="17"/>
  <c r="Q164" i="17"/>
  <c r="H195" i="17"/>
  <c r="H205" i="17"/>
  <c r="M208" i="17"/>
  <c r="R208" i="17"/>
  <c r="Q208" i="17"/>
  <c r="P208" i="17"/>
  <c r="K222" i="17"/>
  <c r="J6" i="17"/>
  <c r="J5" i="17" s="1"/>
  <c r="M6" i="17"/>
  <c r="H36" i="17"/>
  <c r="H58" i="17"/>
  <c r="J65" i="17"/>
  <c r="H93" i="17"/>
  <c r="H96" i="17"/>
  <c r="N109" i="17"/>
  <c r="K120" i="17"/>
  <c r="P120" i="17"/>
  <c r="J142" i="17"/>
  <c r="H171" i="17"/>
  <c r="H178" i="17"/>
  <c r="H182" i="17"/>
  <c r="H191" i="17"/>
  <c r="H201" i="17"/>
  <c r="H206" i="17"/>
  <c r="H223" i="17"/>
  <c r="H229" i="17"/>
  <c r="H234" i="17"/>
  <c r="P233" i="17"/>
  <c r="H238" i="17"/>
  <c r="M40" i="17"/>
  <c r="H9" i="17"/>
  <c r="H13" i="17"/>
  <c r="J17" i="17"/>
  <c r="N17" i="17"/>
  <c r="N5" i="17" s="1"/>
  <c r="H21" i="17"/>
  <c r="H25" i="17"/>
  <c r="H31" i="17"/>
  <c r="H37" i="17"/>
  <c r="K40" i="17"/>
  <c r="P40" i="17"/>
  <c r="H48" i="17"/>
  <c r="H54" i="17"/>
  <c r="H69" i="17"/>
  <c r="N65" i="17"/>
  <c r="H83" i="17"/>
  <c r="H85" i="17"/>
  <c r="P98" i="17"/>
  <c r="J98" i="17"/>
  <c r="H104" i="17"/>
  <c r="L109" i="17"/>
  <c r="Q109" i="17"/>
  <c r="H123" i="17"/>
  <c r="K131" i="17"/>
  <c r="P131" i="17"/>
  <c r="H133" i="17"/>
  <c r="H134" i="17"/>
  <c r="H137" i="17"/>
  <c r="H138" i="17"/>
  <c r="M142" i="17"/>
  <c r="R142" i="17"/>
  <c r="H146" i="17"/>
  <c r="H150" i="17"/>
  <c r="H157" i="17"/>
  <c r="H161" i="17"/>
  <c r="K175" i="17"/>
  <c r="P175" i="17"/>
  <c r="H180" i="17"/>
  <c r="P186" i="17"/>
  <c r="H203" i="17"/>
  <c r="H213" i="17"/>
  <c r="H215" i="17"/>
  <c r="M222" i="17"/>
  <c r="M221" i="17" s="1"/>
  <c r="R222" i="17"/>
  <c r="R221" i="17" s="1"/>
  <c r="H239" i="17"/>
  <c r="H8" i="17"/>
  <c r="H12" i="17"/>
  <c r="H20" i="17"/>
  <c r="H24" i="17"/>
  <c r="F28" i="17"/>
  <c r="L29" i="17"/>
  <c r="Q29" i="17"/>
  <c r="H35" i="17"/>
  <c r="H44" i="17"/>
  <c r="H47" i="17"/>
  <c r="H53" i="17"/>
  <c r="R51" i="17"/>
  <c r="H73" i="17"/>
  <c r="H80" i="17"/>
  <c r="H89" i="17"/>
  <c r="H90" i="17"/>
  <c r="H92" i="17"/>
  <c r="P87" i="17"/>
  <c r="Q98" i="17"/>
  <c r="K109" i="17"/>
  <c r="P109" i="17"/>
  <c r="H129" i="17"/>
  <c r="L153" i="17"/>
  <c r="Q153" i="17"/>
  <c r="H160" i="17"/>
  <c r="M164" i="17"/>
  <c r="R164" i="17"/>
  <c r="L164" i="17"/>
  <c r="L175" i="17"/>
  <c r="Q175" i="17"/>
  <c r="H177" i="17"/>
  <c r="H184" i="17"/>
  <c r="H190" i="17"/>
  <c r="R186" i="17"/>
  <c r="H192" i="17"/>
  <c r="H200" i="17"/>
  <c r="H217" i="17"/>
  <c r="H228" i="17"/>
  <c r="P222" i="17"/>
  <c r="H237" i="17"/>
  <c r="R40" i="17"/>
  <c r="K6" i="17"/>
  <c r="P6" i="17"/>
  <c r="P5" i="17" s="1"/>
  <c r="H11" i="17"/>
  <c r="H15" i="17"/>
  <c r="H19" i="17"/>
  <c r="H23" i="17"/>
  <c r="I29" i="17"/>
  <c r="M29" i="17"/>
  <c r="R29" i="17"/>
  <c r="H34" i="17"/>
  <c r="H43" i="17"/>
  <c r="H46" i="17"/>
  <c r="H56" i="17"/>
  <c r="N51" i="17"/>
  <c r="H68" i="17"/>
  <c r="H70" i="17"/>
  <c r="P76" i="17"/>
  <c r="H84" i="17"/>
  <c r="N76" i="17"/>
  <c r="H88" i="17"/>
  <c r="H102" i="17"/>
  <c r="H106" i="17"/>
  <c r="Q120" i="17"/>
  <c r="H127" i="17"/>
  <c r="M131" i="17"/>
  <c r="R131" i="17"/>
  <c r="Q131" i="17"/>
  <c r="H135" i="17"/>
  <c r="H136" i="17"/>
  <c r="H139" i="17"/>
  <c r="H140" i="17"/>
  <c r="K142" i="17"/>
  <c r="P142" i="17"/>
  <c r="H144" i="17"/>
  <c r="N142" i="17"/>
  <c r="H148" i="17"/>
  <c r="K153" i="17"/>
  <c r="P153" i="17"/>
  <c r="J164" i="17"/>
  <c r="N164" i="17"/>
  <c r="H173" i="17"/>
  <c r="H179" i="17"/>
  <c r="H181" i="17"/>
  <c r="N186" i="17"/>
  <c r="H194" i="17"/>
  <c r="H202" i="17"/>
  <c r="H204" i="17"/>
  <c r="L208" i="17"/>
  <c r="H214" i="17"/>
  <c r="H226" i="17"/>
  <c r="H240" i="17"/>
  <c r="F255" i="17"/>
  <c r="N87" i="17"/>
  <c r="H52" i="17"/>
  <c r="H7" i="17"/>
  <c r="I17" i="17"/>
  <c r="J40" i="17"/>
  <c r="H45" i="17"/>
  <c r="H66" i="17"/>
  <c r="K65" i="17"/>
  <c r="P65" i="17"/>
  <c r="I76" i="17"/>
  <c r="M76" i="17"/>
  <c r="R76" i="17"/>
  <c r="H121" i="17"/>
  <c r="I120" i="17"/>
  <c r="M120" i="17"/>
  <c r="R120" i="17"/>
  <c r="N131" i="17"/>
  <c r="H159" i="17"/>
  <c r="J153" i="17"/>
  <c r="H30" i="17"/>
  <c r="F5" i="17"/>
  <c r="G153" i="17" s="1"/>
  <c r="I51" i="17"/>
  <c r="K51" i="17"/>
  <c r="P51" i="17"/>
  <c r="H59" i="17"/>
  <c r="L65" i="17"/>
  <c r="Q65" i="17"/>
  <c r="J76" i="17"/>
  <c r="L87" i="17"/>
  <c r="Q87" i="17"/>
  <c r="Q51" i="17"/>
  <c r="H57" i="17"/>
  <c r="I65" i="17"/>
  <c r="M65" i="17"/>
  <c r="R65" i="17"/>
  <c r="H77" i="17"/>
  <c r="K76" i="17"/>
  <c r="H95" i="17"/>
  <c r="K87" i="17"/>
  <c r="K186" i="17"/>
  <c r="H188" i="17"/>
  <c r="I40" i="17"/>
  <c r="K98" i="17"/>
  <c r="H99" i="17"/>
  <c r="G109" i="17"/>
  <c r="G120" i="17"/>
  <c r="H132" i="17"/>
  <c r="I131" i="17"/>
  <c r="H165" i="17"/>
  <c r="I164" i="17"/>
  <c r="H224" i="17"/>
  <c r="I222" i="17"/>
  <c r="I98" i="17"/>
  <c r="M98" i="17"/>
  <c r="R98" i="17"/>
  <c r="H101" i="17"/>
  <c r="H103" i="17"/>
  <c r="H105" i="17"/>
  <c r="H107" i="17"/>
  <c r="H143" i="17"/>
  <c r="I142" i="17"/>
  <c r="H145" i="17"/>
  <c r="H147" i="17"/>
  <c r="H149" i="17"/>
  <c r="H151" i="17"/>
  <c r="H241" i="17"/>
  <c r="H255" i="17"/>
  <c r="H94" i="17"/>
  <c r="H110" i="17"/>
  <c r="I109" i="17"/>
  <c r="H112" i="17"/>
  <c r="H114" i="17"/>
  <c r="H116" i="17"/>
  <c r="H118" i="17"/>
  <c r="H154" i="17"/>
  <c r="I153" i="17"/>
  <c r="M153" i="17"/>
  <c r="R153" i="17"/>
  <c r="H156" i="17"/>
  <c r="K164" i="17"/>
  <c r="P164" i="17"/>
  <c r="H211" i="17"/>
  <c r="L222" i="17"/>
  <c r="Q222" i="17"/>
  <c r="J222" i="17"/>
  <c r="H225" i="17"/>
  <c r="N222" i="17"/>
  <c r="K233" i="17"/>
  <c r="K221" i="17" s="1"/>
  <c r="H158" i="17"/>
  <c r="H162" i="17"/>
  <c r="H166" i="17"/>
  <c r="H170" i="17"/>
  <c r="I175" i="17"/>
  <c r="H176" i="17"/>
  <c r="J175" i="17"/>
  <c r="N175" i="17"/>
  <c r="L186" i="17"/>
  <c r="Q186" i="17"/>
  <c r="H198" i="17"/>
  <c r="I197" i="17"/>
  <c r="M197" i="17"/>
  <c r="R197" i="17"/>
  <c r="K208" i="17"/>
  <c r="H210" i="17"/>
  <c r="J208" i="17"/>
  <c r="N208" i="17"/>
  <c r="H230" i="17"/>
  <c r="L233" i="17"/>
  <c r="Q233" i="17"/>
  <c r="J233" i="17"/>
  <c r="H236" i="17"/>
  <c r="N233" i="17"/>
  <c r="H187" i="17"/>
  <c r="J186" i="17"/>
  <c r="K197" i="17"/>
  <c r="P197" i="17"/>
  <c r="H199" i="17"/>
  <c r="J197" i="17"/>
  <c r="G208" i="17"/>
  <c r="H209" i="17"/>
  <c r="I208" i="17"/>
  <c r="H235" i="17"/>
  <c r="I233" i="17"/>
  <c r="G195" i="17"/>
  <c r="H131" i="17" l="1"/>
  <c r="J28" i="17"/>
  <c r="P221" i="17"/>
  <c r="P28" i="17"/>
  <c r="P62" i="17" s="1"/>
  <c r="P63" i="17" s="1"/>
  <c r="H17" i="17"/>
  <c r="K5" i="17"/>
  <c r="L28" i="17"/>
  <c r="H29" i="17"/>
  <c r="N62" i="17"/>
  <c r="N63" i="17" s="1"/>
  <c r="H186" i="17"/>
  <c r="G131" i="17"/>
  <c r="J62" i="17"/>
  <c r="H109" i="17"/>
  <c r="Q28" i="17"/>
  <c r="Q62" i="17" s="1"/>
  <c r="Q63" i="17" s="1"/>
  <c r="K28" i="17"/>
  <c r="K62" i="17" s="1"/>
  <c r="I5" i="17"/>
  <c r="M28" i="17"/>
  <c r="N64" i="17"/>
  <c r="H142" i="17"/>
  <c r="H40" i="17"/>
  <c r="M5" i="17"/>
  <c r="H153" i="17"/>
  <c r="H51" i="17"/>
  <c r="H233" i="17"/>
  <c r="H98" i="17"/>
  <c r="H120" i="17"/>
  <c r="H76" i="17"/>
  <c r="R28" i="17"/>
  <c r="R62" i="17" s="1"/>
  <c r="R63" i="17" s="1"/>
  <c r="L62" i="17"/>
  <c r="L63" i="17" s="1"/>
  <c r="J64" i="17"/>
  <c r="P64" i="17"/>
  <c r="H175" i="17"/>
  <c r="J221" i="17"/>
  <c r="H87" i="17"/>
  <c r="J63" i="17"/>
  <c r="H197" i="17"/>
  <c r="G175" i="17"/>
  <c r="G164" i="17"/>
  <c r="G197" i="17"/>
  <c r="N221" i="17"/>
  <c r="L221" i="17"/>
  <c r="G255" i="17"/>
  <c r="M64" i="17"/>
  <c r="L64" i="17"/>
  <c r="I28" i="17"/>
  <c r="H222" i="17"/>
  <c r="I64" i="17"/>
  <c r="H65" i="17"/>
  <c r="K63" i="17"/>
  <c r="H164" i="17"/>
  <c r="G242" i="17"/>
  <c r="G238" i="17"/>
  <c r="G234" i="17"/>
  <c r="G231" i="17"/>
  <c r="G227" i="17"/>
  <c r="G223" i="17"/>
  <c r="G216" i="17"/>
  <c r="G212" i="17"/>
  <c r="G205" i="17"/>
  <c r="G201" i="17"/>
  <c r="G193" i="17"/>
  <c r="G189" i="17"/>
  <c r="G182" i="17"/>
  <c r="G178" i="17"/>
  <c r="G252" i="17"/>
  <c r="G245" i="17"/>
  <c r="G239" i="17"/>
  <c r="G235" i="17"/>
  <c r="G228" i="17"/>
  <c r="G224" i="17"/>
  <c r="G217" i="17"/>
  <c r="G213" i="17"/>
  <c r="G209" i="17"/>
  <c r="G206" i="17"/>
  <c r="G202" i="17"/>
  <c r="G198" i="17"/>
  <c r="G194" i="17"/>
  <c r="G190" i="17"/>
  <c r="G183" i="17"/>
  <c r="G179" i="17"/>
  <c r="G172" i="17"/>
  <c r="G168" i="17"/>
  <c r="G161" i="17"/>
  <c r="G157" i="17"/>
  <c r="G258" i="17"/>
  <c r="G240" i="17"/>
  <c r="G236" i="17"/>
  <c r="G229" i="17"/>
  <c r="G225" i="17"/>
  <c r="G220" i="17"/>
  <c r="G214" i="17"/>
  <c r="G210" i="17"/>
  <c r="G203" i="17"/>
  <c r="G199" i="17"/>
  <c r="G191" i="17"/>
  <c r="G187" i="17"/>
  <c r="G184" i="17"/>
  <c r="G180" i="17"/>
  <c r="G176" i="17"/>
  <c r="G173" i="17"/>
  <c r="G169" i="17"/>
  <c r="G165" i="17"/>
  <c r="G162" i="17"/>
  <c r="G158" i="17"/>
  <c r="G241" i="17"/>
  <c r="G222" i="17"/>
  <c r="G221" i="17"/>
  <c r="G215" i="17"/>
  <c r="G200" i="17"/>
  <c r="G188" i="17"/>
  <c r="G181" i="17"/>
  <c r="G170" i="17"/>
  <c r="G166" i="17"/>
  <c r="G150" i="17"/>
  <c r="G146" i="17"/>
  <c r="G139" i="17"/>
  <c r="G135" i="17"/>
  <c r="G128" i="17"/>
  <c r="G124" i="17"/>
  <c r="G117" i="17"/>
  <c r="G113" i="17"/>
  <c r="G106" i="17"/>
  <c r="G102" i="17"/>
  <c r="G237" i="17"/>
  <c r="G211" i="17"/>
  <c r="G204" i="17"/>
  <c r="G192" i="17"/>
  <c r="G177" i="17"/>
  <c r="G171" i="17"/>
  <c r="G167" i="17"/>
  <c r="G155" i="17"/>
  <c r="G148" i="17"/>
  <c r="G144" i="17"/>
  <c r="G137" i="17"/>
  <c r="G133" i="17"/>
  <c r="G126" i="17"/>
  <c r="G122" i="17"/>
  <c r="G115" i="17"/>
  <c r="G111" i="17"/>
  <c r="G104" i="17"/>
  <c r="G100" i="17"/>
  <c r="G93" i="17"/>
  <c r="G89" i="17"/>
  <c r="G233" i="17"/>
  <c r="G226" i="17"/>
  <c r="G129" i="17"/>
  <c r="G127" i="17"/>
  <c r="G125" i="17"/>
  <c r="G123" i="17"/>
  <c r="G121" i="17"/>
  <c r="G96" i="17"/>
  <c r="G88" i="17"/>
  <c r="G82" i="17"/>
  <c r="G78" i="17"/>
  <c r="G71" i="17"/>
  <c r="G67" i="17"/>
  <c r="G159" i="17"/>
  <c r="G156" i="17"/>
  <c r="G154" i="17"/>
  <c r="G118" i="17"/>
  <c r="G116" i="17"/>
  <c r="G114" i="17"/>
  <c r="G112" i="17"/>
  <c r="G110" i="17"/>
  <c r="G94" i="17"/>
  <c r="G91" i="17"/>
  <c r="G83" i="17"/>
  <c r="G79" i="17"/>
  <c r="G72" i="17"/>
  <c r="G68" i="17"/>
  <c r="G230" i="17"/>
  <c r="G151" i="17"/>
  <c r="G149" i="17"/>
  <c r="G147" i="17"/>
  <c r="G145" i="17"/>
  <c r="G143" i="17"/>
  <c r="G107" i="17"/>
  <c r="G105" i="17"/>
  <c r="G103" i="17"/>
  <c r="G101" i="17"/>
  <c r="G92" i="17"/>
  <c r="G84" i="17"/>
  <c r="G80" i="17"/>
  <c r="G73" i="17"/>
  <c r="G69" i="17"/>
  <c r="G136" i="17"/>
  <c r="G95" i="17"/>
  <c r="G85" i="17"/>
  <c r="G77" i="17"/>
  <c r="G70" i="17"/>
  <c r="G138" i="17"/>
  <c r="G65" i="17"/>
  <c r="G140" i="17"/>
  <c r="G132" i="17"/>
  <c r="G98" i="17"/>
  <c r="G81" i="17"/>
  <c r="G74" i="17"/>
  <c r="G66" i="17"/>
  <c r="F62" i="17"/>
  <c r="G160" i="17"/>
  <c r="G134" i="17"/>
  <c r="G99" i="17"/>
  <c r="G90" i="17"/>
  <c r="K64" i="17"/>
  <c r="G186" i="17"/>
  <c r="H208" i="17"/>
  <c r="Q221" i="17"/>
  <c r="G142" i="17"/>
  <c r="I221" i="17"/>
  <c r="G87" i="17"/>
  <c r="R64" i="17"/>
  <c r="Q64" i="17"/>
  <c r="Q219" i="17" s="1"/>
  <c r="G76" i="17"/>
  <c r="G64" i="17"/>
  <c r="P219" i="17" l="1"/>
  <c r="R219" i="17"/>
  <c r="H28" i="17"/>
  <c r="J219" i="17"/>
  <c r="J220" i="17" s="1"/>
  <c r="N219" i="17"/>
  <c r="I62" i="17"/>
  <c r="I63" i="17" s="1"/>
  <c r="K219" i="17"/>
  <c r="M62" i="17"/>
  <c r="M63" i="17" s="1"/>
  <c r="H221" i="17"/>
  <c r="L219" i="17"/>
  <c r="L220" i="17" s="1"/>
  <c r="K244" i="17"/>
  <c r="K220" i="17"/>
  <c r="Q220" i="17"/>
  <c r="Q244" i="17"/>
  <c r="Q245" i="17" s="1"/>
  <c r="R220" i="17"/>
  <c r="R244" i="17"/>
  <c r="R245" i="17" s="1"/>
  <c r="N220" i="17"/>
  <c r="N244" i="17"/>
  <c r="F219" i="17"/>
  <c r="G62" i="17"/>
  <c r="H64" i="17"/>
  <c r="I219" i="17"/>
  <c r="P244" i="17"/>
  <c r="P220" i="17"/>
  <c r="J244" i="17" l="1"/>
  <c r="M219" i="17"/>
  <c r="L244" i="17"/>
  <c r="L245" i="17" s="1"/>
  <c r="F244" i="17"/>
  <c r="G219" i="17"/>
  <c r="I220" i="17"/>
  <c r="I244" i="17"/>
  <c r="N245" i="17"/>
  <c r="K245" i="17"/>
  <c r="P247" i="17"/>
  <c r="P245" i="17"/>
  <c r="J245" i="17"/>
  <c r="M220" i="17" l="1"/>
  <c r="M244" i="17"/>
  <c r="M245" i="17" s="1"/>
  <c r="M248" i="17"/>
  <c r="I248" i="17"/>
  <c r="I250" i="17" s="1"/>
  <c r="L248" i="17"/>
  <c r="L250" i="17" s="1"/>
  <c r="K248" i="17"/>
  <c r="K250" i="17" s="1"/>
  <c r="J248" i="17"/>
  <c r="J250" i="17" s="1"/>
  <c r="N248" i="17"/>
  <c r="N250" i="17" s="1"/>
  <c r="F250" i="17"/>
  <c r="G244" i="17"/>
  <c r="I245" i="17"/>
  <c r="M250" i="17" l="1"/>
  <c r="J251" i="17" s="1"/>
  <c r="I252" i="17"/>
  <c r="I254" i="17"/>
  <c r="I253" i="17" s="1"/>
  <c r="I257" i="17" s="1"/>
  <c r="I258" i="17" s="1"/>
  <c r="N254" i="17"/>
  <c r="N253" i="17" s="1"/>
  <c r="N257" i="17" s="1"/>
  <c r="N258" i="17" s="1"/>
  <c r="N252" i="17"/>
  <c r="J254" i="17"/>
  <c r="J253" i="17" s="1"/>
  <c r="J257" i="17" s="1"/>
  <c r="J258" i="17" s="1"/>
  <c r="J252" i="17"/>
  <c r="M252" i="17"/>
  <c r="M254" i="17"/>
  <c r="M253" i="17" s="1"/>
  <c r="M257" i="17" s="1"/>
  <c r="M258" i="17" s="1"/>
  <c r="F254" i="17"/>
  <c r="G250" i="17"/>
  <c r="K254" i="17"/>
  <c r="K253" i="17" s="1"/>
  <c r="K257" i="17" s="1"/>
  <c r="K258" i="17" s="1"/>
  <c r="K252" i="17"/>
  <c r="L252" i="17"/>
  <c r="L254" i="17"/>
  <c r="L253" i="17" s="1"/>
  <c r="L257" i="17" s="1"/>
  <c r="L258" i="17" s="1"/>
  <c r="G254" i="17" l="1"/>
  <c r="F253" i="17"/>
  <c r="H254" i="17"/>
  <c r="H253" i="17" l="1"/>
  <c r="G253" i="17"/>
  <c r="F257" i="17"/>
  <c r="G257" i="17" s="1"/>
  <c r="N53" i="15" l="1"/>
  <c r="N43" i="15"/>
  <c r="N45" i="15"/>
  <c r="L45" i="15"/>
  <c r="P45" i="15"/>
  <c r="L43" i="15"/>
  <c r="P41" i="15"/>
  <c r="N41" i="15"/>
  <c r="L41" i="15"/>
  <c r="O2" i="15"/>
  <c r="G54" i="15"/>
  <c r="F54" i="15"/>
  <c r="H54" i="15" s="1"/>
  <c r="D54" i="15"/>
  <c r="C54" i="15"/>
  <c r="E54" i="15" s="1"/>
  <c r="H52" i="15"/>
  <c r="E52" i="15"/>
  <c r="H51" i="15"/>
  <c r="E51" i="15"/>
  <c r="H50" i="15"/>
  <c r="E50" i="15"/>
  <c r="H49" i="15"/>
  <c r="E49" i="15"/>
  <c r="H48" i="15"/>
  <c r="E48" i="15"/>
  <c r="H47" i="15"/>
  <c r="E47" i="15"/>
  <c r="H46" i="15"/>
  <c r="E46" i="15"/>
  <c r="H45" i="15"/>
  <c r="E45" i="15"/>
  <c r="H44" i="15"/>
  <c r="E44" i="15"/>
  <c r="H43" i="15"/>
  <c r="E43" i="15"/>
  <c r="H42" i="15"/>
  <c r="E42" i="15"/>
  <c r="H41" i="15"/>
  <c r="E41" i="15"/>
  <c r="G37" i="15"/>
  <c r="F37" i="15"/>
  <c r="H37" i="15" s="1"/>
  <c r="H35" i="15"/>
  <c r="H34" i="15"/>
  <c r="H33" i="15"/>
  <c r="H32" i="15"/>
  <c r="H31" i="15"/>
  <c r="H30" i="15"/>
  <c r="H29" i="15"/>
  <c r="H28" i="15"/>
  <c r="H27" i="15"/>
  <c r="H26" i="15"/>
  <c r="H25" i="15"/>
  <c r="H24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O35" i="15"/>
  <c r="O36" i="15"/>
  <c r="D37" i="15"/>
  <c r="C37" i="15"/>
  <c r="G19" i="15"/>
  <c r="F19" i="15"/>
  <c r="D19" i="15"/>
  <c r="C19" i="15"/>
  <c r="H6" i="15"/>
  <c r="E6" i="15"/>
  <c r="Q20" i="15"/>
  <c r="P20" i="15"/>
  <c r="O20" i="15"/>
  <c r="N20" i="15"/>
  <c r="O21" i="15" s="1"/>
  <c r="P43" i="15" l="1"/>
  <c r="E37" i="15"/>
  <c r="M66" i="13" l="1"/>
  <c r="K66" i="13"/>
  <c r="M58" i="13"/>
  <c r="K58" i="13"/>
  <c r="M57" i="13"/>
  <c r="N57" i="13" s="1"/>
  <c r="L57" i="13"/>
  <c r="K57" i="13"/>
  <c r="M55" i="13"/>
  <c r="K55" i="13"/>
  <c r="T54" i="13"/>
  <c r="S54" i="13"/>
  <c r="T53" i="13"/>
  <c r="U53" i="13" s="1"/>
  <c r="S53" i="13"/>
  <c r="S52" i="13" s="1"/>
  <c r="T52" i="13"/>
  <c r="M52" i="13"/>
  <c r="K52" i="13"/>
  <c r="T50" i="13"/>
  <c r="S50" i="13"/>
  <c r="U50" i="13" s="1"/>
  <c r="M50" i="13"/>
  <c r="K50" i="13"/>
  <c r="T49" i="13"/>
  <c r="S49" i="13"/>
  <c r="U49" i="13" s="1"/>
  <c r="T48" i="13"/>
  <c r="S48" i="13"/>
  <c r="U48" i="13" s="1"/>
  <c r="T44" i="13"/>
  <c r="S44" i="13"/>
  <c r="T43" i="13"/>
  <c r="S43" i="13"/>
  <c r="U43" i="13" s="1"/>
  <c r="S42" i="13"/>
  <c r="F41" i="13"/>
  <c r="M40" i="13"/>
  <c r="K40" i="13"/>
  <c r="T38" i="13"/>
  <c r="S38" i="13"/>
  <c r="U38" i="13" s="1"/>
  <c r="T37" i="13"/>
  <c r="S37" i="13"/>
  <c r="S36" i="13"/>
  <c r="K36" i="13"/>
  <c r="F27" i="13"/>
  <c r="M60" i="13" s="1"/>
  <c r="D27" i="13"/>
  <c r="E27" i="13" s="1"/>
  <c r="T26" i="13"/>
  <c r="T22" i="13" s="1"/>
  <c r="R26" i="13"/>
  <c r="R22" i="13" s="1"/>
  <c r="M18" i="13"/>
  <c r="T42" i="13" s="1"/>
  <c r="K18" i="13"/>
  <c r="M17" i="13"/>
  <c r="T41" i="13" s="1"/>
  <c r="K17" i="13"/>
  <c r="K51" i="13" s="1"/>
  <c r="T16" i="13"/>
  <c r="R16" i="13"/>
  <c r="D41" i="13" s="1"/>
  <c r="K16" i="13"/>
  <c r="D11" i="13"/>
  <c r="D10" i="13" s="1"/>
  <c r="E10" i="13" s="1"/>
  <c r="F10" i="13"/>
  <c r="T6" i="13"/>
  <c r="R6" i="13"/>
  <c r="M5" i="13"/>
  <c r="K4" i="13"/>
  <c r="K68" i="13" s="1"/>
  <c r="F4" i="13"/>
  <c r="G25" i="13" s="1"/>
  <c r="D4" i="13"/>
  <c r="E24" i="13" s="1"/>
  <c r="K44" i="13" l="1"/>
  <c r="K41" i="13"/>
  <c r="L40" i="13" s="1"/>
  <c r="K39" i="13"/>
  <c r="M44" i="13"/>
  <c r="F42" i="13"/>
  <c r="M39" i="13"/>
  <c r="M37" i="13"/>
  <c r="T40" i="13"/>
  <c r="U42" i="13"/>
  <c r="G18" i="13"/>
  <c r="G27" i="13"/>
  <c r="K60" i="13"/>
  <c r="K31" i="13"/>
  <c r="L4" i="13" s="1"/>
  <c r="D35" i="13"/>
  <c r="K38" i="13"/>
  <c r="L38" i="13" s="1"/>
  <c r="S41" i="13"/>
  <c r="S40" i="13" s="1"/>
  <c r="L50" i="13"/>
  <c r="G10" i="13"/>
  <c r="D36" i="13"/>
  <c r="U37" i="13"/>
  <c r="K42" i="13"/>
  <c r="U54" i="13"/>
  <c r="U44" i="13"/>
  <c r="T47" i="13"/>
  <c r="T46" i="13" s="1"/>
  <c r="S35" i="13"/>
  <c r="M56" i="13"/>
  <c r="N55" i="13" s="1"/>
  <c r="N59" i="13" s="1"/>
  <c r="K59" i="13" s="1"/>
  <c r="M53" i="13"/>
  <c r="N52" i="13" s="1"/>
  <c r="F15" i="13"/>
  <c r="M59" i="13"/>
  <c r="M49" i="13"/>
  <c r="M61" i="13"/>
  <c r="N60" i="13" s="1"/>
  <c r="M48" i="13"/>
  <c r="G16" i="13"/>
  <c r="G17" i="13"/>
  <c r="G19" i="13"/>
  <c r="G24" i="13"/>
  <c r="S47" i="13"/>
  <c r="L26" i="13"/>
  <c r="L5" i="13"/>
  <c r="G23" i="13"/>
  <c r="U52" i="13"/>
  <c r="T36" i="13"/>
  <c r="T35" i="13" s="1"/>
  <c r="T56" i="13" s="1"/>
  <c r="M4" i="13"/>
  <c r="U41" i="13"/>
  <c r="K61" i="13"/>
  <c r="L60" i="13" s="1"/>
  <c r="D15" i="13"/>
  <c r="E16" i="13"/>
  <c r="M16" i="13"/>
  <c r="E23" i="13"/>
  <c r="E25" i="13"/>
  <c r="K37" i="13"/>
  <c r="L36" i="13" s="1"/>
  <c r="M41" i="13"/>
  <c r="N40" i="13" s="1"/>
  <c r="D42" i="13"/>
  <c r="M42" i="13"/>
  <c r="K49" i="13"/>
  <c r="K46" i="13"/>
  <c r="K48" i="13"/>
  <c r="M51" i="13"/>
  <c r="N50" i="13" s="1"/>
  <c r="K53" i="13"/>
  <c r="L52" i="13" s="1"/>
  <c r="K56" i="13"/>
  <c r="L55" i="13" s="1"/>
  <c r="L59" i="13" s="1"/>
  <c r="E17" i="13"/>
  <c r="E18" i="13"/>
  <c r="E19" i="13"/>
  <c r="L24" i="13" l="1"/>
  <c r="L17" i="13"/>
  <c r="U40" i="13"/>
  <c r="L23" i="13"/>
  <c r="L16" i="13"/>
  <c r="L31" i="13" s="1"/>
  <c r="L10" i="13"/>
  <c r="L8" i="13"/>
  <c r="L6" i="13"/>
  <c r="L7" i="13"/>
  <c r="L9" i="13"/>
  <c r="L25" i="13"/>
  <c r="D38" i="13"/>
  <c r="L18" i="13"/>
  <c r="M46" i="13"/>
  <c r="M38" i="13"/>
  <c r="N38" i="13" s="1"/>
  <c r="F36" i="13"/>
  <c r="M36" i="13"/>
  <c r="N36" i="13" s="1"/>
  <c r="S56" i="13"/>
  <c r="D22" i="13"/>
  <c r="E15" i="13"/>
  <c r="M68" i="13"/>
  <c r="M31" i="13"/>
  <c r="N16" i="13" s="1"/>
  <c r="F35" i="13"/>
  <c r="F38" i="13" s="1"/>
  <c r="L48" i="13"/>
  <c r="U47" i="13"/>
  <c r="U46" i="13" s="1"/>
  <c r="S46" i="13"/>
  <c r="N48" i="13"/>
  <c r="F22" i="13"/>
  <c r="G15" i="13"/>
  <c r="U36" i="13"/>
  <c r="U35" i="13" s="1"/>
  <c r="N4" i="13" l="1"/>
  <c r="N31" i="13" s="1"/>
  <c r="U56" i="13"/>
  <c r="F28" i="13"/>
  <c r="G22" i="13"/>
  <c r="D28" i="13"/>
  <c r="E22" i="13"/>
  <c r="N10" i="13"/>
  <c r="N8" i="13"/>
  <c r="N6" i="13"/>
  <c r="N9" i="13"/>
  <c r="N7" i="13"/>
  <c r="N24" i="13"/>
  <c r="N25" i="13"/>
  <c r="N17" i="13"/>
  <c r="N26" i="13"/>
  <c r="N23" i="13"/>
  <c r="N18" i="13"/>
  <c r="N5" i="13"/>
  <c r="F29" i="13" l="1"/>
  <c r="G29" i="13" s="1"/>
  <c r="G28" i="13"/>
  <c r="D29" i="13"/>
  <c r="E29" i="13" s="1"/>
  <c r="E28" i="13"/>
  <c r="F31" i="13" l="1"/>
  <c r="T12" i="13"/>
  <c r="M65" i="13"/>
  <c r="N65" i="13" s="1"/>
  <c r="T58" i="13"/>
  <c r="M67" i="13"/>
  <c r="N67" i="13" s="1"/>
  <c r="M63" i="13"/>
  <c r="G31" i="13"/>
  <c r="D31" i="13"/>
  <c r="T4" i="13" l="1"/>
  <c r="K67" i="13"/>
  <c r="L67" i="13" s="1"/>
  <c r="K63" i="13"/>
  <c r="S58" i="13"/>
  <c r="R12" i="13"/>
  <c r="K65" i="13"/>
  <c r="L65" i="13" s="1"/>
  <c r="E31" i="13"/>
  <c r="U58" i="13"/>
  <c r="R4" i="13" l="1"/>
  <c r="M64" i="13"/>
  <c r="N63" i="13" s="1"/>
  <c r="F40" i="13"/>
  <c r="F43" i="13" s="1"/>
  <c r="T31" i="13"/>
  <c r="M45" i="13" l="1"/>
  <c r="N44" i="13" s="1"/>
  <c r="M43" i="13"/>
  <c r="N42" i="13" s="1"/>
  <c r="U10" i="13"/>
  <c r="U5" i="13"/>
  <c r="U25" i="13"/>
  <c r="U19" i="13"/>
  <c r="U17" i="13"/>
  <c r="U22" i="13"/>
  <c r="U29" i="13"/>
  <c r="U23" i="13"/>
  <c r="U18" i="13"/>
  <c r="U16" i="13"/>
  <c r="U11" i="13"/>
  <c r="U26" i="13"/>
  <c r="U24" i="13"/>
  <c r="U20" i="13"/>
  <c r="U6" i="13"/>
  <c r="U12" i="13"/>
  <c r="U4" i="13"/>
  <c r="R31" i="13"/>
  <c r="K64" i="13"/>
  <c r="L63" i="13" s="1"/>
  <c r="D40" i="13"/>
  <c r="D43" i="13" s="1"/>
  <c r="S24" i="13" l="1"/>
  <c r="S20" i="13"/>
  <c r="S11" i="13"/>
  <c r="S29" i="13"/>
  <c r="S25" i="13"/>
  <c r="S23" i="13"/>
  <c r="S19" i="13"/>
  <c r="S18" i="13"/>
  <c r="S17" i="13"/>
  <c r="K45" i="13"/>
  <c r="L44" i="13" s="1"/>
  <c r="K43" i="13"/>
  <c r="L42" i="13" s="1"/>
  <c r="S22" i="13"/>
  <c r="S16" i="13"/>
  <c r="S10" i="13"/>
  <c r="S26" i="13"/>
  <c r="S5" i="13"/>
  <c r="S6" i="13"/>
  <c r="S12" i="13"/>
  <c r="S4" i="13"/>
  <c r="U31" i="13"/>
  <c r="S31" i="13" l="1"/>
  <c r="L1" i="5" l="1"/>
  <c r="N86" i="5"/>
  <c r="N78" i="5"/>
  <c r="N73" i="5"/>
  <c r="N70" i="5"/>
  <c r="N63" i="5"/>
  <c r="N59" i="5"/>
  <c r="N55" i="5"/>
  <c r="N51" i="5"/>
  <c r="N48" i="5"/>
  <c r="N44" i="5"/>
  <c r="N41" i="5"/>
  <c r="N38" i="5"/>
  <c r="N34" i="5"/>
  <c r="N30" i="5"/>
  <c r="N26" i="5"/>
  <c r="N22" i="5"/>
  <c r="N19" i="5"/>
  <c r="N15" i="5"/>
  <c r="N12" i="5"/>
  <c r="N8" i="5"/>
  <c r="N6" i="5"/>
  <c r="N5" i="5" s="1"/>
  <c r="K31" i="5"/>
  <c r="K27" i="5"/>
  <c r="F82" i="5"/>
  <c r="F78" i="5"/>
  <c r="F72" i="5"/>
  <c r="F67" i="5"/>
  <c r="F57" i="5"/>
  <c r="F51" i="5"/>
  <c r="F44" i="5"/>
  <c r="F40" i="5"/>
  <c r="F35" i="5"/>
  <c r="F31" i="5"/>
  <c r="F26" i="5"/>
  <c r="F13" i="5"/>
  <c r="F4" i="5"/>
  <c r="F3" i="5" s="1"/>
  <c r="K87" i="5"/>
  <c r="K84" i="5"/>
  <c r="K83" i="5"/>
  <c r="K82" i="5"/>
  <c r="K81" i="5"/>
  <c r="K80" i="5"/>
  <c r="K79" i="5"/>
  <c r="K76" i="5"/>
  <c r="K75" i="5"/>
  <c r="K74" i="5"/>
  <c r="K69" i="5"/>
  <c r="K68" i="5"/>
  <c r="K67" i="5"/>
  <c r="K64" i="5"/>
  <c r="K61" i="5"/>
  <c r="K60" i="5"/>
  <c r="K56" i="5"/>
  <c r="K52" i="5"/>
  <c r="K49" i="5"/>
  <c r="K46" i="5"/>
  <c r="K45" i="5"/>
  <c r="K42" i="5"/>
  <c r="K39" i="5"/>
  <c r="K35" i="5"/>
  <c r="K24" i="5"/>
  <c r="K23" i="5"/>
  <c r="K20" i="5"/>
  <c r="K17" i="5"/>
  <c r="K16" i="5"/>
  <c r="K13" i="5"/>
  <c r="K10" i="5"/>
  <c r="K9" i="5"/>
  <c r="K7" i="5"/>
  <c r="C86" i="5"/>
  <c r="C85" i="5"/>
  <c r="C84" i="5"/>
  <c r="C83" i="5"/>
  <c r="C79" i="5"/>
  <c r="C74" i="5"/>
  <c r="C73" i="5"/>
  <c r="C69" i="5"/>
  <c r="C68" i="5"/>
  <c r="C64" i="5"/>
  <c r="C63" i="5"/>
  <c r="C62" i="5"/>
  <c r="C61" i="5"/>
  <c r="C60" i="5"/>
  <c r="C59" i="5"/>
  <c r="C58" i="5"/>
  <c r="C55" i="5"/>
  <c r="C54" i="5"/>
  <c r="C53" i="5"/>
  <c r="C52" i="5"/>
  <c r="C48" i="5"/>
  <c r="C47" i="5"/>
  <c r="C46" i="5"/>
  <c r="C45" i="5"/>
  <c r="C41" i="5"/>
  <c r="C38" i="5"/>
  <c r="C37" i="5"/>
  <c r="C36" i="5"/>
  <c r="C33" i="5"/>
  <c r="C32" i="5"/>
  <c r="C29" i="5"/>
  <c r="C28" i="5"/>
  <c r="C27" i="5"/>
  <c r="C24" i="5"/>
  <c r="C23" i="5"/>
  <c r="C22" i="5"/>
  <c r="C21" i="5"/>
  <c r="C20" i="5"/>
  <c r="C19" i="5"/>
  <c r="C18" i="5"/>
  <c r="C17" i="5"/>
  <c r="C16" i="5"/>
  <c r="C15" i="5"/>
  <c r="C14" i="5"/>
  <c r="C11" i="5"/>
  <c r="C10" i="5"/>
  <c r="C9" i="5"/>
  <c r="C8" i="5"/>
  <c r="C7" i="5"/>
  <c r="C6" i="5"/>
  <c r="C5" i="5"/>
  <c r="Q12" i="1"/>
  <c r="P12" i="1"/>
  <c r="J12" i="1"/>
  <c r="I12" i="1"/>
  <c r="C12" i="1"/>
  <c r="AD12" i="8"/>
  <c r="AB12" i="8"/>
  <c r="Z12" i="8"/>
  <c r="X12" i="8"/>
  <c r="V12" i="8"/>
  <c r="T12" i="8"/>
  <c r="R12" i="8"/>
  <c r="P12" i="8"/>
  <c r="N12" i="8"/>
  <c r="L12" i="8"/>
  <c r="J12" i="8"/>
  <c r="H12" i="8"/>
  <c r="C12" i="8"/>
  <c r="AD92" i="8"/>
  <c r="AB92" i="8"/>
  <c r="Z92" i="8"/>
  <c r="X92" i="8"/>
  <c r="V92" i="8"/>
  <c r="T92" i="8"/>
  <c r="R92" i="8"/>
  <c r="P92" i="8"/>
  <c r="N92" i="8"/>
  <c r="L92" i="8"/>
  <c r="J92" i="8"/>
  <c r="H92" i="8"/>
  <c r="AD91" i="8"/>
  <c r="AD90" i="8" s="1"/>
  <c r="AB91" i="8"/>
  <c r="AB90" i="8" s="1"/>
  <c r="Z91" i="8"/>
  <c r="Z90" i="8" s="1"/>
  <c r="X91" i="8"/>
  <c r="V91" i="8"/>
  <c r="V90" i="8" s="1"/>
  <c r="T91" i="8"/>
  <c r="T90" i="8" s="1"/>
  <c r="R91" i="8"/>
  <c r="R90" i="8" s="1"/>
  <c r="P91" i="8"/>
  <c r="N91" i="8"/>
  <c r="N90" i="8" s="1"/>
  <c r="L91" i="8"/>
  <c r="L90" i="8" s="1"/>
  <c r="J91" i="8"/>
  <c r="J90" i="8" s="1"/>
  <c r="H91" i="8"/>
  <c r="AD88" i="8"/>
  <c r="AB88" i="8"/>
  <c r="Z88" i="8"/>
  <c r="X88" i="8"/>
  <c r="V88" i="8"/>
  <c r="T88" i="8"/>
  <c r="R88" i="8"/>
  <c r="P88" i="8"/>
  <c r="N88" i="8"/>
  <c r="L88" i="8"/>
  <c r="J88" i="8"/>
  <c r="H88" i="8"/>
  <c r="AD87" i="8"/>
  <c r="AD86" i="8" s="1"/>
  <c r="AB87" i="8"/>
  <c r="AB86" i="8" s="1"/>
  <c r="Z87" i="8"/>
  <c r="Z86" i="8" s="1"/>
  <c r="X87" i="8"/>
  <c r="V87" i="8"/>
  <c r="V86" i="8" s="1"/>
  <c r="T87" i="8"/>
  <c r="T86" i="8" s="1"/>
  <c r="R87" i="8"/>
  <c r="P87" i="8"/>
  <c r="N87" i="8"/>
  <c r="L87" i="8"/>
  <c r="L86" i="8" s="1"/>
  <c r="J87" i="8"/>
  <c r="H87" i="8"/>
  <c r="AD84" i="8"/>
  <c r="AB84" i="8"/>
  <c r="Z84" i="8"/>
  <c r="X84" i="8"/>
  <c r="V84" i="8"/>
  <c r="T84" i="8"/>
  <c r="R84" i="8"/>
  <c r="P84" i="8"/>
  <c r="N84" i="8"/>
  <c r="L84" i="8"/>
  <c r="J84" i="8"/>
  <c r="H84" i="8"/>
  <c r="AD83" i="8"/>
  <c r="AB83" i="8"/>
  <c r="AB82" i="8" s="1"/>
  <c r="Z83" i="8"/>
  <c r="Z82" i="8" s="1"/>
  <c r="X83" i="8"/>
  <c r="V83" i="8"/>
  <c r="T83" i="8"/>
  <c r="T82" i="8" s="1"/>
  <c r="R83" i="8"/>
  <c r="P83" i="8"/>
  <c r="N83" i="8"/>
  <c r="N82" i="8" s="1"/>
  <c r="L83" i="8"/>
  <c r="L82" i="8" s="1"/>
  <c r="J83" i="8"/>
  <c r="J82" i="8" s="1"/>
  <c r="H83" i="8"/>
  <c r="AD80" i="8"/>
  <c r="AB80" i="8"/>
  <c r="Z80" i="8"/>
  <c r="X80" i="8"/>
  <c r="V80" i="8"/>
  <c r="T80" i="8"/>
  <c r="R80" i="8"/>
  <c r="P80" i="8"/>
  <c r="N80" i="8"/>
  <c r="L80" i="8"/>
  <c r="J80" i="8"/>
  <c r="H80" i="8"/>
  <c r="AD79" i="8"/>
  <c r="AB79" i="8"/>
  <c r="Z79" i="8"/>
  <c r="X79" i="8"/>
  <c r="V79" i="8"/>
  <c r="T79" i="8"/>
  <c r="R79" i="8"/>
  <c r="P79" i="8"/>
  <c r="N79" i="8"/>
  <c r="L79" i="8"/>
  <c r="J79" i="8"/>
  <c r="H79" i="8"/>
  <c r="AD78" i="8"/>
  <c r="AD77" i="8" s="1"/>
  <c r="AB78" i="8"/>
  <c r="AB77" i="8" s="1"/>
  <c r="Z78" i="8"/>
  <c r="X78" i="8"/>
  <c r="V78" i="8"/>
  <c r="V77" i="8" s="1"/>
  <c r="T78" i="8"/>
  <c r="T77" i="8" s="1"/>
  <c r="R78" i="8"/>
  <c r="R77" i="8" s="1"/>
  <c r="P78" i="8"/>
  <c r="N78" i="8"/>
  <c r="L78" i="8"/>
  <c r="J78" i="8"/>
  <c r="H78" i="8"/>
  <c r="AD75" i="8"/>
  <c r="AB75" i="8"/>
  <c r="Z75" i="8"/>
  <c r="X75" i="8"/>
  <c r="V75" i="8"/>
  <c r="T75" i="8"/>
  <c r="R75" i="8"/>
  <c r="P75" i="8"/>
  <c r="N75" i="8"/>
  <c r="L75" i="8"/>
  <c r="J75" i="8"/>
  <c r="H75" i="8"/>
  <c r="AD74" i="8"/>
  <c r="AD73" i="8" s="1"/>
  <c r="AB74" i="8"/>
  <c r="AB73" i="8" s="1"/>
  <c r="Z74" i="8"/>
  <c r="Z73" i="8" s="1"/>
  <c r="X74" i="8"/>
  <c r="X73" i="8" s="1"/>
  <c r="V74" i="8"/>
  <c r="V73" i="8" s="1"/>
  <c r="T74" i="8"/>
  <c r="T73" i="8" s="1"/>
  <c r="R74" i="8"/>
  <c r="R73" i="8" s="1"/>
  <c r="P74" i="8"/>
  <c r="P73" i="8" s="1"/>
  <c r="N74" i="8"/>
  <c r="N73" i="8" s="1"/>
  <c r="L74" i="8"/>
  <c r="L73" i="8" s="1"/>
  <c r="J74" i="8"/>
  <c r="J73" i="8" s="1"/>
  <c r="H74" i="8"/>
  <c r="AD70" i="8"/>
  <c r="AB70" i="8"/>
  <c r="Z70" i="8"/>
  <c r="X70" i="8"/>
  <c r="V70" i="8"/>
  <c r="T70" i="8"/>
  <c r="R70" i="8"/>
  <c r="P70" i="8"/>
  <c r="N70" i="8"/>
  <c r="L70" i="8"/>
  <c r="J70" i="8"/>
  <c r="H70" i="8"/>
  <c r="AD69" i="8"/>
  <c r="AD68" i="8" s="1"/>
  <c r="AB69" i="8"/>
  <c r="AB68" i="8" s="1"/>
  <c r="Z69" i="8"/>
  <c r="X69" i="8"/>
  <c r="V69" i="8"/>
  <c r="V68" i="8" s="1"/>
  <c r="T69" i="8"/>
  <c r="T68" i="8" s="1"/>
  <c r="R69" i="8"/>
  <c r="R68" i="8" s="1"/>
  <c r="P69" i="8"/>
  <c r="N69" i="8"/>
  <c r="N68" i="8" s="1"/>
  <c r="L69" i="8"/>
  <c r="L68" i="8" s="1"/>
  <c r="J69" i="8"/>
  <c r="H69" i="8"/>
  <c r="AD66" i="8"/>
  <c r="AD65" i="8" s="1"/>
  <c r="AB66" i="8"/>
  <c r="AB65" i="8" s="1"/>
  <c r="Z66" i="8"/>
  <c r="Z65" i="8" s="1"/>
  <c r="X66" i="8"/>
  <c r="X65" i="8" s="1"/>
  <c r="V66" i="8"/>
  <c r="V65" i="8" s="1"/>
  <c r="T66" i="8"/>
  <c r="T65" i="8" s="1"/>
  <c r="R66" i="8"/>
  <c r="R65" i="8" s="1"/>
  <c r="P66" i="8"/>
  <c r="N66" i="8"/>
  <c r="N65" i="8" s="1"/>
  <c r="L66" i="8"/>
  <c r="L65" i="8" s="1"/>
  <c r="J66" i="8"/>
  <c r="H66" i="8"/>
  <c r="AD63" i="8"/>
  <c r="AB63" i="8"/>
  <c r="Z63" i="8"/>
  <c r="X63" i="8"/>
  <c r="V63" i="8"/>
  <c r="T63" i="8"/>
  <c r="R63" i="8"/>
  <c r="P63" i="8"/>
  <c r="N63" i="8"/>
  <c r="L63" i="8"/>
  <c r="J63" i="8"/>
  <c r="H63" i="8"/>
  <c r="AD62" i="8"/>
  <c r="AB62" i="8"/>
  <c r="AB61" i="8" s="1"/>
  <c r="Z62" i="8"/>
  <c r="X62" i="8"/>
  <c r="X61" i="8" s="1"/>
  <c r="V62" i="8"/>
  <c r="T62" i="8"/>
  <c r="T61" i="8" s="1"/>
  <c r="R62" i="8"/>
  <c r="P62" i="8"/>
  <c r="P61" i="8" s="1"/>
  <c r="N62" i="8"/>
  <c r="N61" i="8" s="1"/>
  <c r="L62" i="8"/>
  <c r="L61" i="8" s="1"/>
  <c r="J62" i="8"/>
  <c r="H62" i="8"/>
  <c r="AD59" i="8"/>
  <c r="AB59" i="8"/>
  <c r="Z59" i="8"/>
  <c r="X59" i="8"/>
  <c r="V59" i="8"/>
  <c r="T59" i="8"/>
  <c r="R59" i="8"/>
  <c r="P59" i="8"/>
  <c r="N59" i="8"/>
  <c r="L59" i="8"/>
  <c r="J59" i="8"/>
  <c r="H59" i="8"/>
  <c r="AD58" i="8"/>
  <c r="AB58" i="8"/>
  <c r="Z58" i="8"/>
  <c r="X58" i="8"/>
  <c r="V58" i="8"/>
  <c r="T58" i="8"/>
  <c r="R58" i="8"/>
  <c r="P58" i="8"/>
  <c r="N58" i="8"/>
  <c r="L58" i="8"/>
  <c r="J58" i="8"/>
  <c r="H58" i="8"/>
  <c r="AD57" i="8"/>
  <c r="AB57" i="8"/>
  <c r="AB56" i="8" s="1"/>
  <c r="Z57" i="8"/>
  <c r="X57" i="8"/>
  <c r="X56" i="8" s="1"/>
  <c r="V57" i="8"/>
  <c r="T57" i="8"/>
  <c r="T56" i="8" s="1"/>
  <c r="R57" i="8"/>
  <c r="P57" i="8"/>
  <c r="P56" i="8" s="1"/>
  <c r="N57" i="8"/>
  <c r="L57" i="8"/>
  <c r="L56" i="8" s="1"/>
  <c r="J57" i="8"/>
  <c r="J56" i="8" s="1"/>
  <c r="H57" i="8"/>
  <c r="AD54" i="8"/>
  <c r="AB54" i="8"/>
  <c r="Z54" i="8"/>
  <c r="X54" i="8"/>
  <c r="V54" i="8"/>
  <c r="T54" i="8"/>
  <c r="R54" i="8"/>
  <c r="P54" i="8"/>
  <c r="N54" i="8"/>
  <c r="L54" i="8"/>
  <c r="J54" i="8"/>
  <c r="H54" i="8"/>
  <c r="AD53" i="8"/>
  <c r="AB53" i="8"/>
  <c r="Z53" i="8"/>
  <c r="X53" i="8"/>
  <c r="V53" i="8"/>
  <c r="T53" i="8"/>
  <c r="R53" i="8"/>
  <c r="P53" i="8"/>
  <c r="N53" i="8"/>
  <c r="L53" i="8"/>
  <c r="J53" i="8"/>
  <c r="H53" i="8"/>
  <c r="AD52" i="8"/>
  <c r="AB52" i="8"/>
  <c r="Z52" i="8"/>
  <c r="X52" i="8"/>
  <c r="V52" i="8"/>
  <c r="T52" i="8"/>
  <c r="R52" i="8"/>
  <c r="P52" i="8"/>
  <c r="N52" i="8"/>
  <c r="L52" i="8"/>
  <c r="J52" i="8"/>
  <c r="H52" i="8"/>
  <c r="AD51" i="8"/>
  <c r="AB51" i="8"/>
  <c r="Z51" i="8"/>
  <c r="X51" i="8"/>
  <c r="V51" i="8"/>
  <c r="T51" i="8"/>
  <c r="R51" i="8"/>
  <c r="P51" i="8"/>
  <c r="N51" i="8"/>
  <c r="L51" i="8"/>
  <c r="J51" i="8"/>
  <c r="H51" i="8"/>
  <c r="AD50" i="8"/>
  <c r="AB50" i="8"/>
  <c r="Z50" i="8"/>
  <c r="X50" i="8"/>
  <c r="V50" i="8"/>
  <c r="T50" i="8"/>
  <c r="R50" i="8"/>
  <c r="P50" i="8"/>
  <c r="N50" i="8"/>
  <c r="L50" i="8"/>
  <c r="J50" i="8"/>
  <c r="H50" i="8"/>
  <c r="AD49" i="8"/>
  <c r="AB49" i="8"/>
  <c r="Z49" i="8"/>
  <c r="X49" i="8"/>
  <c r="V49" i="8"/>
  <c r="T49" i="8"/>
  <c r="R49" i="8"/>
  <c r="P49" i="8"/>
  <c r="N49" i="8"/>
  <c r="L49" i="8"/>
  <c r="J49" i="8"/>
  <c r="H49" i="8"/>
  <c r="AD48" i="8"/>
  <c r="AB48" i="8"/>
  <c r="Z48" i="8"/>
  <c r="X48" i="8"/>
  <c r="V48" i="8"/>
  <c r="T48" i="8"/>
  <c r="R48" i="8"/>
  <c r="P48" i="8"/>
  <c r="N48" i="8"/>
  <c r="L48" i="8"/>
  <c r="J48" i="8"/>
  <c r="H48" i="8"/>
  <c r="AD47" i="8"/>
  <c r="AB47" i="8"/>
  <c r="Z47" i="8"/>
  <c r="X47" i="8"/>
  <c r="V47" i="8"/>
  <c r="T47" i="8"/>
  <c r="R47" i="8"/>
  <c r="P47" i="8"/>
  <c r="N47" i="8"/>
  <c r="L47" i="8"/>
  <c r="J47" i="8"/>
  <c r="H47" i="8"/>
  <c r="AD46" i="8"/>
  <c r="AB46" i="8"/>
  <c r="Z46" i="8"/>
  <c r="X46" i="8"/>
  <c r="V46" i="8"/>
  <c r="T46" i="8"/>
  <c r="R46" i="8"/>
  <c r="P46" i="8"/>
  <c r="N46" i="8"/>
  <c r="L46" i="8"/>
  <c r="J46" i="8"/>
  <c r="H46" i="8"/>
  <c r="AD45" i="8"/>
  <c r="AB45" i="8"/>
  <c r="Z45" i="8"/>
  <c r="X45" i="8"/>
  <c r="V45" i="8"/>
  <c r="T45" i="8"/>
  <c r="R45" i="8"/>
  <c r="P45" i="8"/>
  <c r="N45" i="8"/>
  <c r="L45" i="8"/>
  <c r="J45" i="8"/>
  <c r="H45" i="8"/>
  <c r="AD44" i="8"/>
  <c r="AB44" i="8"/>
  <c r="Z44" i="8"/>
  <c r="X44" i="8"/>
  <c r="V44" i="8"/>
  <c r="T44" i="8"/>
  <c r="R44" i="8"/>
  <c r="P44" i="8"/>
  <c r="N44" i="8"/>
  <c r="L44" i="8"/>
  <c r="J44" i="8"/>
  <c r="H44" i="8"/>
  <c r="AD43" i="8"/>
  <c r="AB43" i="8"/>
  <c r="Z43" i="8"/>
  <c r="X43" i="8"/>
  <c r="V43" i="8"/>
  <c r="T43" i="8"/>
  <c r="R43" i="8"/>
  <c r="P43" i="8"/>
  <c r="N43" i="8"/>
  <c r="L43" i="8"/>
  <c r="J43" i="8"/>
  <c r="H43" i="8"/>
  <c r="AD42" i="8"/>
  <c r="AB42" i="8"/>
  <c r="Z42" i="8"/>
  <c r="X42" i="8"/>
  <c r="V42" i="8"/>
  <c r="T42" i="8"/>
  <c r="R42" i="8"/>
  <c r="P42" i="8"/>
  <c r="N42" i="8"/>
  <c r="L42" i="8"/>
  <c r="J42" i="8"/>
  <c r="H42" i="8"/>
  <c r="AD41" i="8"/>
  <c r="AB41" i="8"/>
  <c r="Z41" i="8"/>
  <c r="X41" i="8"/>
  <c r="V41" i="8"/>
  <c r="T41" i="8"/>
  <c r="R41" i="8"/>
  <c r="P41" i="8"/>
  <c r="N41" i="8"/>
  <c r="L41" i="8"/>
  <c r="J41" i="8"/>
  <c r="H41" i="8"/>
  <c r="AD40" i="8"/>
  <c r="AD39" i="8" s="1"/>
  <c r="AB40" i="8"/>
  <c r="AB39" i="8" s="1"/>
  <c r="Z40" i="8"/>
  <c r="Z39" i="8" s="1"/>
  <c r="X40" i="8"/>
  <c r="V40" i="8"/>
  <c r="T40" i="8"/>
  <c r="R40" i="8"/>
  <c r="P40" i="8"/>
  <c r="N40" i="8"/>
  <c r="L40" i="8"/>
  <c r="J40" i="8"/>
  <c r="H40" i="8"/>
  <c r="AD37" i="8"/>
  <c r="AB37" i="8"/>
  <c r="Z37" i="8"/>
  <c r="X37" i="8"/>
  <c r="V37" i="8"/>
  <c r="T37" i="8"/>
  <c r="R37" i="8"/>
  <c r="P37" i="8"/>
  <c r="N37" i="8"/>
  <c r="L37" i="8"/>
  <c r="J37" i="8"/>
  <c r="H37" i="8"/>
  <c r="AD36" i="8"/>
  <c r="AB36" i="8"/>
  <c r="Z36" i="8"/>
  <c r="X36" i="8"/>
  <c r="V36" i="8"/>
  <c r="T36" i="8"/>
  <c r="R36" i="8"/>
  <c r="P36" i="8"/>
  <c r="N36" i="8"/>
  <c r="L36" i="8"/>
  <c r="J36" i="8"/>
  <c r="H36" i="8"/>
  <c r="AD35" i="8"/>
  <c r="AB35" i="8"/>
  <c r="Z35" i="8"/>
  <c r="X35" i="8"/>
  <c r="V35" i="8"/>
  <c r="T35" i="8"/>
  <c r="R35" i="8"/>
  <c r="P35" i="8"/>
  <c r="N35" i="8"/>
  <c r="L35" i="8"/>
  <c r="J35" i="8"/>
  <c r="H35" i="8"/>
  <c r="AD34" i="8"/>
  <c r="AB34" i="8"/>
  <c r="Z34" i="8"/>
  <c r="X34" i="8"/>
  <c r="V34" i="8"/>
  <c r="T34" i="8"/>
  <c r="R34" i="8"/>
  <c r="P34" i="8"/>
  <c r="N34" i="8"/>
  <c r="L34" i="8"/>
  <c r="J34" i="8"/>
  <c r="H34" i="8"/>
  <c r="AD33" i="8"/>
  <c r="AB33" i="8"/>
  <c r="Z33" i="8"/>
  <c r="X33" i="8"/>
  <c r="V33" i="8"/>
  <c r="T33" i="8"/>
  <c r="R33" i="8"/>
  <c r="P33" i="8"/>
  <c r="N33" i="8"/>
  <c r="L33" i="8"/>
  <c r="J33" i="8"/>
  <c r="H33" i="8"/>
  <c r="H32" i="8" s="1"/>
  <c r="AD30" i="8"/>
  <c r="AB30" i="8"/>
  <c r="Z30" i="8"/>
  <c r="X30" i="8"/>
  <c r="V30" i="8"/>
  <c r="T30" i="8"/>
  <c r="R30" i="8"/>
  <c r="P30" i="8"/>
  <c r="N30" i="8"/>
  <c r="L30" i="8"/>
  <c r="J30" i="8"/>
  <c r="H30" i="8"/>
  <c r="AD29" i="8"/>
  <c r="AB29" i="8"/>
  <c r="Z29" i="8"/>
  <c r="X29" i="8"/>
  <c r="V29" i="8"/>
  <c r="T29" i="8"/>
  <c r="R29" i="8"/>
  <c r="P29" i="8"/>
  <c r="N29" i="8"/>
  <c r="L29" i="8"/>
  <c r="J29" i="8"/>
  <c r="H29" i="8"/>
  <c r="AD28" i="8"/>
  <c r="AD27" i="8" s="1"/>
  <c r="AB28" i="8"/>
  <c r="AB27" i="8" s="1"/>
  <c r="Z28" i="8"/>
  <c r="Z27" i="8" s="1"/>
  <c r="X28" i="8"/>
  <c r="X27" i="8" s="1"/>
  <c r="V28" i="8"/>
  <c r="V27" i="8" s="1"/>
  <c r="T28" i="8"/>
  <c r="T27" i="8" s="1"/>
  <c r="R28" i="8"/>
  <c r="R27" i="8" s="1"/>
  <c r="P28" i="8"/>
  <c r="N28" i="8"/>
  <c r="N27" i="8" s="1"/>
  <c r="L28" i="8"/>
  <c r="J28" i="8"/>
  <c r="H28" i="8"/>
  <c r="H27" i="8" s="1"/>
  <c r="AD24" i="8"/>
  <c r="AB24" i="8"/>
  <c r="Z24" i="8"/>
  <c r="X24" i="8"/>
  <c r="V24" i="8"/>
  <c r="T24" i="8"/>
  <c r="R24" i="8"/>
  <c r="P24" i="8"/>
  <c r="N24" i="8"/>
  <c r="L24" i="8"/>
  <c r="J24" i="8"/>
  <c r="H24" i="8"/>
  <c r="AD23" i="8"/>
  <c r="AB23" i="8"/>
  <c r="Z23" i="8"/>
  <c r="X23" i="8"/>
  <c r="V23" i="8"/>
  <c r="T23" i="8"/>
  <c r="R23" i="8"/>
  <c r="P23" i="8"/>
  <c r="N23" i="8"/>
  <c r="L23" i="8"/>
  <c r="J23" i="8"/>
  <c r="H23" i="8"/>
  <c r="AD22" i="8"/>
  <c r="AB22" i="8"/>
  <c r="Z22" i="8"/>
  <c r="X22" i="8"/>
  <c r="V22" i="8"/>
  <c r="T22" i="8"/>
  <c r="R22" i="8"/>
  <c r="P22" i="8"/>
  <c r="N22" i="8"/>
  <c r="L22" i="8"/>
  <c r="J22" i="8"/>
  <c r="H22" i="8"/>
  <c r="AD21" i="8"/>
  <c r="AB21" i="8"/>
  <c r="Z21" i="8"/>
  <c r="X21" i="8"/>
  <c r="V21" i="8"/>
  <c r="T21" i="8"/>
  <c r="R21" i="8"/>
  <c r="P21" i="8"/>
  <c r="N21" i="8"/>
  <c r="L21" i="8"/>
  <c r="J21" i="8"/>
  <c r="H21" i="8"/>
  <c r="AD20" i="8"/>
  <c r="AB20" i="8"/>
  <c r="Z20" i="8"/>
  <c r="X20" i="8"/>
  <c r="V20" i="8"/>
  <c r="T20" i="8"/>
  <c r="R20" i="8"/>
  <c r="P20" i="8"/>
  <c r="N20" i="8"/>
  <c r="L20" i="8"/>
  <c r="J20" i="8"/>
  <c r="H20" i="8"/>
  <c r="AD19" i="8"/>
  <c r="AD18" i="8" s="1"/>
  <c r="AB19" i="8"/>
  <c r="AB18" i="8" s="1"/>
  <c r="Z19" i="8"/>
  <c r="Z18" i="8" s="1"/>
  <c r="X19" i="8"/>
  <c r="X18" i="8" s="1"/>
  <c r="V19" i="8"/>
  <c r="V18" i="8" s="1"/>
  <c r="T19" i="8"/>
  <c r="T18" i="8" s="1"/>
  <c r="R19" i="8"/>
  <c r="R18" i="8" s="1"/>
  <c r="P19" i="8"/>
  <c r="P18" i="8" s="1"/>
  <c r="N19" i="8"/>
  <c r="N18" i="8" s="1"/>
  <c r="L19" i="8"/>
  <c r="L18" i="8" s="1"/>
  <c r="J19" i="8"/>
  <c r="J18" i="8" s="1"/>
  <c r="H19" i="8"/>
  <c r="AD16" i="8"/>
  <c r="AB16" i="8"/>
  <c r="Z16" i="8"/>
  <c r="X16" i="8"/>
  <c r="V16" i="8"/>
  <c r="T16" i="8"/>
  <c r="R16" i="8"/>
  <c r="P16" i="8"/>
  <c r="N16" i="8"/>
  <c r="L16" i="8"/>
  <c r="J16" i="8"/>
  <c r="H16" i="8"/>
  <c r="AD15" i="8"/>
  <c r="AD14" i="8" s="1"/>
  <c r="AB15" i="8"/>
  <c r="AB14" i="8" s="1"/>
  <c r="Z15" i="8"/>
  <c r="Z14" i="8" s="1"/>
  <c r="X15" i="8"/>
  <c r="X14" i="8" s="1"/>
  <c r="V15" i="8"/>
  <c r="V14" i="8" s="1"/>
  <c r="T15" i="8"/>
  <c r="T14" i="8" s="1"/>
  <c r="R15" i="8"/>
  <c r="R14" i="8" s="1"/>
  <c r="P15" i="8"/>
  <c r="P14" i="8" s="1"/>
  <c r="N15" i="8"/>
  <c r="N14" i="8" s="1"/>
  <c r="L15" i="8"/>
  <c r="L14" i="8" s="1"/>
  <c r="J15" i="8"/>
  <c r="J14" i="8" s="1"/>
  <c r="H15" i="8"/>
  <c r="H14" i="8" s="1"/>
  <c r="AD11" i="8"/>
  <c r="AD10" i="8" s="1"/>
  <c r="AB11" i="8"/>
  <c r="AB10" i="8" s="1"/>
  <c r="Z11" i="8"/>
  <c r="X11" i="8"/>
  <c r="X10" i="8" s="1"/>
  <c r="V11" i="8"/>
  <c r="V10" i="8" s="1"/>
  <c r="T11" i="8"/>
  <c r="T10" i="8" s="1"/>
  <c r="R11" i="8"/>
  <c r="P11" i="8"/>
  <c r="P10" i="8" s="1"/>
  <c r="N11" i="8"/>
  <c r="N10" i="8" s="1"/>
  <c r="L11" i="8"/>
  <c r="L10" i="8" s="1"/>
  <c r="J11" i="8"/>
  <c r="H11" i="8"/>
  <c r="AD8" i="8"/>
  <c r="AB8" i="8"/>
  <c r="Z8" i="8"/>
  <c r="X8" i="8"/>
  <c r="V8" i="8"/>
  <c r="T8" i="8"/>
  <c r="R8" i="8"/>
  <c r="P8" i="8"/>
  <c r="N8" i="8"/>
  <c r="L8" i="8"/>
  <c r="J8" i="8"/>
  <c r="H8" i="8"/>
  <c r="AD7" i="8"/>
  <c r="AB7" i="8"/>
  <c r="Z7" i="8"/>
  <c r="X7" i="8"/>
  <c r="V7" i="8"/>
  <c r="T7" i="8"/>
  <c r="R7" i="8"/>
  <c r="P7" i="8"/>
  <c r="N7" i="8"/>
  <c r="L7" i="8"/>
  <c r="J7" i="8"/>
  <c r="H7" i="8"/>
  <c r="AD6" i="8"/>
  <c r="AB6" i="8"/>
  <c r="Z6" i="8"/>
  <c r="X6" i="8"/>
  <c r="V6" i="8"/>
  <c r="T6" i="8"/>
  <c r="R6" i="8"/>
  <c r="P6" i="8"/>
  <c r="N6" i="8"/>
  <c r="L6" i="8"/>
  <c r="J6" i="8"/>
  <c r="H6" i="8"/>
  <c r="AD5" i="8"/>
  <c r="AD4" i="8" s="1"/>
  <c r="AB5" i="8"/>
  <c r="AB4" i="8" s="1"/>
  <c r="Z5" i="8"/>
  <c r="Z4" i="8" s="1"/>
  <c r="AA67" i="8" s="1"/>
  <c r="X5" i="8"/>
  <c r="V5" i="8"/>
  <c r="V4" i="8" s="1"/>
  <c r="T5" i="8"/>
  <c r="T4" i="8" s="1"/>
  <c r="R5" i="8"/>
  <c r="R4" i="8" s="1"/>
  <c r="S100" i="8" s="1"/>
  <c r="P5" i="8"/>
  <c r="P4" i="8" s="1"/>
  <c r="Q100" i="8" s="1"/>
  <c r="N5" i="8"/>
  <c r="L5" i="8"/>
  <c r="J5" i="8"/>
  <c r="H5" i="8"/>
  <c r="H4" i="8" s="1"/>
  <c r="I38" i="8" s="1"/>
  <c r="F3" i="8"/>
  <c r="AD97" i="8"/>
  <c r="AB97" i="8"/>
  <c r="Z97" i="8"/>
  <c r="X97" i="8"/>
  <c r="V97" i="8"/>
  <c r="T97" i="8"/>
  <c r="X90" i="8"/>
  <c r="X86" i="8"/>
  <c r="AD82" i="8"/>
  <c r="X82" i="8"/>
  <c r="V82" i="8"/>
  <c r="Z77" i="8"/>
  <c r="X77" i="8"/>
  <c r="X68" i="8"/>
  <c r="R97" i="8"/>
  <c r="P97" i="8"/>
  <c r="P90" i="8"/>
  <c r="R86" i="8"/>
  <c r="P86" i="8"/>
  <c r="R82" i="8"/>
  <c r="P82" i="8"/>
  <c r="P77" i="8"/>
  <c r="P68" i="8"/>
  <c r="P65" i="8"/>
  <c r="R39" i="8"/>
  <c r="P27" i="8"/>
  <c r="N97" i="8"/>
  <c r="L97" i="8"/>
  <c r="N86" i="8"/>
  <c r="N77" i="8"/>
  <c r="L77" i="8"/>
  <c r="J97" i="8"/>
  <c r="J86" i="8"/>
  <c r="J77" i="8"/>
  <c r="J68" i="8"/>
  <c r="J65" i="8"/>
  <c r="H97" i="8"/>
  <c r="H90" i="8"/>
  <c r="H86" i="8"/>
  <c r="H82" i="8"/>
  <c r="H77" i="8"/>
  <c r="H73" i="8"/>
  <c r="H68" i="8"/>
  <c r="H65" i="8"/>
  <c r="H61" i="8"/>
  <c r="I61" i="8" s="1"/>
  <c r="H56" i="8"/>
  <c r="H10" i="8"/>
  <c r="I10" i="8" s="1"/>
  <c r="C100" i="8"/>
  <c r="C99" i="8"/>
  <c r="C98" i="8"/>
  <c r="E97" i="8"/>
  <c r="C93" i="8"/>
  <c r="C92" i="8"/>
  <c r="C91" i="8"/>
  <c r="E90" i="8"/>
  <c r="C89" i="8"/>
  <c r="C88" i="8"/>
  <c r="C87" i="8"/>
  <c r="E86" i="8"/>
  <c r="C85" i="8"/>
  <c r="C84" i="8"/>
  <c r="C83" i="8"/>
  <c r="E82" i="8"/>
  <c r="C81" i="8"/>
  <c r="C80" i="8"/>
  <c r="C79" i="8"/>
  <c r="C78" i="8"/>
  <c r="E77" i="8"/>
  <c r="C76" i="8"/>
  <c r="C75" i="8"/>
  <c r="C74" i="8"/>
  <c r="E73" i="8"/>
  <c r="C71" i="8"/>
  <c r="C70" i="8"/>
  <c r="C69" i="8"/>
  <c r="E68" i="8"/>
  <c r="C67" i="8"/>
  <c r="C66" i="8"/>
  <c r="E65" i="8"/>
  <c r="C64" i="8"/>
  <c r="C63" i="8"/>
  <c r="C62" i="8"/>
  <c r="E61" i="8"/>
  <c r="C60" i="8"/>
  <c r="C59" i="8"/>
  <c r="C58" i="8"/>
  <c r="C57" i="8"/>
  <c r="E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E39" i="8"/>
  <c r="C38" i="8"/>
  <c r="C37" i="8"/>
  <c r="C36" i="8"/>
  <c r="C35" i="8"/>
  <c r="C34" i="8"/>
  <c r="C33" i="8"/>
  <c r="E32" i="8"/>
  <c r="C31" i="8"/>
  <c r="C30" i="8"/>
  <c r="C29" i="8"/>
  <c r="C28" i="8"/>
  <c r="E27" i="8"/>
  <c r="C25" i="8"/>
  <c r="C24" i="8"/>
  <c r="C23" i="8"/>
  <c r="C22" i="8"/>
  <c r="C21" i="8"/>
  <c r="C20" i="8"/>
  <c r="C19" i="8"/>
  <c r="E18" i="8"/>
  <c r="C17" i="8"/>
  <c r="C16" i="8"/>
  <c r="C15" i="8"/>
  <c r="E14" i="8"/>
  <c r="C13" i="8"/>
  <c r="C11" i="8"/>
  <c r="E10" i="8"/>
  <c r="C9" i="8"/>
  <c r="C8" i="8"/>
  <c r="C7" i="8"/>
  <c r="C6" i="8"/>
  <c r="C5" i="8"/>
  <c r="E4" i="8"/>
  <c r="F99" i="8" s="1"/>
  <c r="Q100" i="1"/>
  <c r="Q99" i="1"/>
  <c r="Q98" i="1"/>
  <c r="N97" i="1"/>
  <c r="L97" i="1"/>
  <c r="Q93" i="1"/>
  <c r="Q92" i="1"/>
  <c r="Q91" i="1"/>
  <c r="N90" i="1"/>
  <c r="L90" i="1"/>
  <c r="Q89" i="1"/>
  <c r="Q88" i="1"/>
  <c r="Q87" i="1"/>
  <c r="N86" i="1"/>
  <c r="L86" i="1"/>
  <c r="Q86" i="1" s="1"/>
  <c r="Q85" i="1"/>
  <c r="Q84" i="1"/>
  <c r="Q83" i="1"/>
  <c r="N82" i="1"/>
  <c r="L82" i="1"/>
  <c r="P82" i="1" s="1"/>
  <c r="Q81" i="1"/>
  <c r="Q80" i="1"/>
  <c r="Q79" i="1"/>
  <c r="Q78" i="1"/>
  <c r="Q77" i="1"/>
  <c r="N77" i="1"/>
  <c r="L77" i="1"/>
  <c r="Q76" i="1"/>
  <c r="Q75" i="1"/>
  <c r="Q74" i="1"/>
  <c r="N73" i="1"/>
  <c r="L73" i="1"/>
  <c r="Q71" i="1"/>
  <c r="Q70" i="1"/>
  <c r="Q69" i="1"/>
  <c r="Q68" i="1"/>
  <c r="N68" i="1"/>
  <c r="L68" i="1"/>
  <c r="Q67" i="1"/>
  <c r="Q66" i="1"/>
  <c r="Q65" i="1"/>
  <c r="N65" i="1"/>
  <c r="L65" i="1"/>
  <c r="Q64" i="1"/>
  <c r="Q63" i="1"/>
  <c r="P63" i="1"/>
  <c r="Q62" i="1"/>
  <c r="P62" i="1"/>
  <c r="N61" i="1"/>
  <c r="L61" i="1"/>
  <c r="Q60" i="1"/>
  <c r="Q59" i="1"/>
  <c r="P59" i="1"/>
  <c r="Q58" i="1"/>
  <c r="P58" i="1"/>
  <c r="Q57" i="1"/>
  <c r="P57" i="1"/>
  <c r="N56" i="1"/>
  <c r="L56" i="1"/>
  <c r="P56" i="1" s="1"/>
  <c r="Q55" i="1"/>
  <c r="Q54" i="1"/>
  <c r="P54" i="1"/>
  <c r="Q53" i="1"/>
  <c r="P53" i="1"/>
  <c r="Q52" i="1"/>
  <c r="P52" i="1"/>
  <c r="Q51" i="1"/>
  <c r="P51" i="1"/>
  <c r="Q50" i="1"/>
  <c r="P50" i="1"/>
  <c r="Q49" i="1"/>
  <c r="P49" i="1"/>
  <c r="Q48" i="1"/>
  <c r="P48" i="1"/>
  <c r="Q47" i="1"/>
  <c r="P47" i="1"/>
  <c r="Q46" i="1"/>
  <c r="P46" i="1"/>
  <c r="Q45" i="1"/>
  <c r="P45" i="1"/>
  <c r="Q44" i="1"/>
  <c r="P44" i="1"/>
  <c r="Q43" i="1"/>
  <c r="P43" i="1"/>
  <c r="Q42" i="1"/>
  <c r="P42" i="1"/>
  <c r="Q41" i="1"/>
  <c r="P41" i="1"/>
  <c r="Q40" i="1"/>
  <c r="P40" i="1"/>
  <c r="N39" i="1"/>
  <c r="L39" i="1"/>
  <c r="Q39" i="1" s="1"/>
  <c r="Q38" i="1"/>
  <c r="Q37" i="1"/>
  <c r="P37" i="1"/>
  <c r="Q36" i="1"/>
  <c r="P36" i="1"/>
  <c r="Q35" i="1"/>
  <c r="P35" i="1"/>
  <c r="Q34" i="1"/>
  <c r="P34" i="1"/>
  <c r="Q33" i="1"/>
  <c r="P33" i="1"/>
  <c r="Q32" i="1"/>
  <c r="N32" i="1"/>
  <c r="L32" i="1"/>
  <c r="Q31" i="1"/>
  <c r="Q30" i="1"/>
  <c r="P30" i="1"/>
  <c r="Q29" i="1"/>
  <c r="P29" i="1"/>
  <c r="Q28" i="1"/>
  <c r="P28" i="1"/>
  <c r="N27" i="1"/>
  <c r="L27" i="1"/>
  <c r="P27" i="1" s="1"/>
  <c r="Q25" i="1"/>
  <c r="Q24" i="1"/>
  <c r="P24" i="1"/>
  <c r="Q23" i="1"/>
  <c r="P23" i="1"/>
  <c r="Q22" i="1"/>
  <c r="P22" i="1"/>
  <c r="Q21" i="1"/>
  <c r="P21" i="1"/>
  <c r="Q20" i="1"/>
  <c r="P20" i="1"/>
  <c r="Q19" i="1"/>
  <c r="P19" i="1"/>
  <c r="N18" i="1"/>
  <c r="L18" i="1"/>
  <c r="Q17" i="1"/>
  <c r="Q16" i="1"/>
  <c r="P16" i="1"/>
  <c r="Q15" i="1"/>
  <c r="P15" i="1"/>
  <c r="N14" i="1"/>
  <c r="L14" i="1"/>
  <c r="Q14" i="1" s="1"/>
  <c r="Q13" i="1"/>
  <c r="Q11" i="1"/>
  <c r="P11" i="1"/>
  <c r="N10" i="1"/>
  <c r="L10" i="1"/>
  <c r="Q8" i="1"/>
  <c r="P8" i="1"/>
  <c r="Q7" i="1"/>
  <c r="P7" i="1"/>
  <c r="Q6" i="1"/>
  <c r="P6" i="1"/>
  <c r="Q5" i="1"/>
  <c r="P5" i="1"/>
  <c r="N4" i="1"/>
  <c r="O91" i="1" s="1"/>
  <c r="L4" i="1"/>
  <c r="M100" i="1" s="1"/>
  <c r="J85" i="1"/>
  <c r="C85" i="1"/>
  <c r="J84" i="1"/>
  <c r="C84" i="1"/>
  <c r="J83" i="1"/>
  <c r="C83" i="1"/>
  <c r="G82" i="1"/>
  <c r="E82" i="1"/>
  <c r="C100" i="1"/>
  <c r="C99" i="1"/>
  <c r="C98" i="1"/>
  <c r="C93" i="1"/>
  <c r="C92" i="1"/>
  <c r="C91" i="1"/>
  <c r="C89" i="1"/>
  <c r="C88" i="1"/>
  <c r="C87" i="1"/>
  <c r="C81" i="1"/>
  <c r="C80" i="1"/>
  <c r="C79" i="1"/>
  <c r="C78" i="1"/>
  <c r="C76" i="1"/>
  <c r="C75" i="1"/>
  <c r="C74" i="1"/>
  <c r="C71" i="1"/>
  <c r="C70" i="1"/>
  <c r="C69" i="1"/>
  <c r="C67" i="1"/>
  <c r="C66" i="1"/>
  <c r="C64" i="1"/>
  <c r="C62" i="1"/>
  <c r="C60" i="1"/>
  <c r="C59" i="1"/>
  <c r="C58" i="1"/>
  <c r="C57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8" i="1"/>
  <c r="C37" i="1"/>
  <c r="C36" i="1"/>
  <c r="C35" i="1"/>
  <c r="C34" i="1"/>
  <c r="C33" i="1"/>
  <c r="C31" i="1"/>
  <c r="C30" i="1"/>
  <c r="C29" i="1"/>
  <c r="C28" i="1"/>
  <c r="C25" i="1"/>
  <c r="C24" i="1"/>
  <c r="C23" i="1"/>
  <c r="C22" i="1"/>
  <c r="C21" i="1"/>
  <c r="C20" i="1"/>
  <c r="C19" i="1"/>
  <c r="C17" i="1"/>
  <c r="C16" i="1"/>
  <c r="C15" i="1"/>
  <c r="C13" i="1"/>
  <c r="C11" i="1"/>
  <c r="C9" i="1"/>
  <c r="C8" i="1"/>
  <c r="C7" i="1"/>
  <c r="C6" i="1"/>
  <c r="C5" i="1"/>
  <c r="C63" i="1"/>
  <c r="J63" i="1"/>
  <c r="I63" i="1"/>
  <c r="I62" i="1"/>
  <c r="I59" i="1"/>
  <c r="I58" i="1"/>
  <c r="I57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7" i="1"/>
  <c r="I36" i="1"/>
  <c r="I35" i="1"/>
  <c r="I34" i="1"/>
  <c r="I33" i="1"/>
  <c r="I30" i="1"/>
  <c r="I29" i="1"/>
  <c r="I28" i="1"/>
  <c r="J67" i="1"/>
  <c r="J66" i="1"/>
  <c r="G65" i="1"/>
  <c r="E65" i="1"/>
  <c r="J65" i="1" s="1"/>
  <c r="N72" i="5" l="1"/>
  <c r="I14" i="8"/>
  <c r="I27" i="8"/>
  <c r="P10" i="1"/>
  <c r="P18" i="1"/>
  <c r="P90" i="1"/>
  <c r="J10" i="8"/>
  <c r="R10" i="8"/>
  <c r="Z10" i="8"/>
  <c r="F50" i="5"/>
  <c r="N37" i="5"/>
  <c r="N33" i="5" s="1"/>
  <c r="I68" i="8"/>
  <c r="I86" i="8"/>
  <c r="I97" i="8"/>
  <c r="I56" i="8"/>
  <c r="I73" i="8"/>
  <c r="I90" i="8"/>
  <c r="I77" i="8"/>
  <c r="I65" i="8"/>
  <c r="I82" i="8"/>
  <c r="V39" i="8"/>
  <c r="R56" i="8"/>
  <c r="Z68" i="8"/>
  <c r="X4" i="8"/>
  <c r="Y14" i="8" s="1"/>
  <c r="L27" i="8"/>
  <c r="N66" i="5"/>
  <c r="I82" i="1"/>
  <c r="Q18" i="1"/>
  <c r="Q56" i="1"/>
  <c r="P61" i="1"/>
  <c r="P68" i="1"/>
  <c r="Q82" i="1"/>
  <c r="M12" i="1"/>
  <c r="O12" i="1"/>
  <c r="L94" i="1"/>
  <c r="Q94" i="1" s="1"/>
  <c r="Q10" i="1"/>
  <c r="P32" i="1"/>
  <c r="P65" i="1"/>
  <c r="N94" i="1"/>
  <c r="P77" i="1"/>
  <c r="Q90" i="1"/>
  <c r="P97" i="1"/>
  <c r="H18" i="8"/>
  <c r="I18" i="8" s="1"/>
  <c r="I32" i="8"/>
  <c r="I100" i="8"/>
  <c r="I89" i="8"/>
  <c r="I81" i="8"/>
  <c r="I25" i="8"/>
  <c r="I99" i="8"/>
  <c r="I71" i="8"/>
  <c r="I64" i="8"/>
  <c r="I55" i="8"/>
  <c r="I31" i="8"/>
  <c r="I98" i="8"/>
  <c r="I93" i="8"/>
  <c r="I85" i="8"/>
  <c r="I76" i="8"/>
  <c r="I67" i="8"/>
  <c r="I60" i="8"/>
  <c r="P39" i="8"/>
  <c r="X39" i="8"/>
  <c r="H39" i="8"/>
  <c r="I39" i="8" s="1"/>
  <c r="J27" i="8"/>
  <c r="J39" i="8"/>
  <c r="Z56" i="8"/>
  <c r="J61" i="8"/>
  <c r="R61" i="8"/>
  <c r="S61" i="8" s="1"/>
  <c r="Z61" i="8"/>
  <c r="T39" i="8"/>
  <c r="U39" i="8" s="1"/>
  <c r="L39" i="8"/>
  <c r="N39" i="8"/>
  <c r="N56" i="8"/>
  <c r="V56" i="8"/>
  <c r="W56" i="8" s="1"/>
  <c r="AD56" i="8"/>
  <c r="AE56" i="8" s="1"/>
  <c r="V61" i="8"/>
  <c r="AD61" i="8"/>
  <c r="AE61" i="8" s="1"/>
  <c r="J4" i="8"/>
  <c r="X94" i="8"/>
  <c r="Y94" i="8" s="1"/>
  <c r="AB94" i="8"/>
  <c r="T94" i="8"/>
  <c r="E94" i="8"/>
  <c r="Z94" i="8"/>
  <c r="AA94" i="8" s="1"/>
  <c r="V94" i="8"/>
  <c r="AD94" i="8"/>
  <c r="AE94" i="8" s="1"/>
  <c r="J94" i="8"/>
  <c r="K94" i="8" s="1"/>
  <c r="H94" i="8"/>
  <c r="I94" i="8" s="1"/>
  <c r="Y27" i="8"/>
  <c r="F10" i="8"/>
  <c r="F32" i="8"/>
  <c r="F61" i="8"/>
  <c r="F65" i="8"/>
  <c r="F82" i="8"/>
  <c r="F86" i="8"/>
  <c r="F18" i="8"/>
  <c r="F90" i="8"/>
  <c r="F27" i="8"/>
  <c r="N4" i="8"/>
  <c r="O100" i="8" s="1"/>
  <c r="L4" i="8"/>
  <c r="M100" i="8" s="1"/>
  <c r="F56" i="8"/>
  <c r="F68" i="8"/>
  <c r="F94" i="8"/>
  <c r="F97" i="8"/>
  <c r="F39" i="8"/>
  <c r="AC65" i="8"/>
  <c r="AC18" i="8"/>
  <c r="AC27" i="8"/>
  <c r="AC14" i="8"/>
  <c r="AC10" i="8"/>
  <c r="Y18" i="8"/>
  <c r="U65" i="8"/>
  <c r="U18" i="8"/>
  <c r="U14" i="8"/>
  <c r="U10" i="8"/>
  <c r="U27" i="8"/>
  <c r="S10" i="8"/>
  <c r="S18" i="8"/>
  <c r="S56" i="8"/>
  <c r="S65" i="8"/>
  <c r="S73" i="8"/>
  <c r="S82" i="8"/>
  <c r="S90" i="8"/>
  <c r="S14" i="8"/>
  <c r="S27" i="8"/>
  <c r="S39" i="8"/>
  <c r="S68" i="8"/>
  <c r="S77" i="8"/>
  <c r="S86" i="8"/>
  <c r="S97" i="8"/>
  <c r="Q10" i="8"/>
  <c r="Q18" i="8"/>
  <c r="Q56" i="8"/>
  <c r="Q65" i="8"/>
  <c r="Q73" i="8"/>
  <c r="Q82" i="8"/>
  <c r="Q90" i="8"/>
  <c r="Q14" i="8"/>
  <c r="Q27" i="8"/>
  <c r="Q39" i="8"/>
  <c r="Q61" i="8"/>
  <c r="Q68" i="8"/>
  <c r="Q77" i="8"/>
  <c r="Q86" i="8"/>
  <c r="Q97" i="8"/>
  <c r="K18" i="8"/>
  <c r="K77" i="8"/>
  <c r="K14" i="8"/>
  <c r="K68" i="8"/>
  <c r="K90" i="8"/>
  <c r="K65" i="8"/>
  <c r="F77" i="8"/>
  <c r="Y86" i="8"/>
  <c r="Y85" i="8"/>
  <c r="Y71" i="8"/>
  <c r="Y38" i="8"/>
  <c r="Y68" i="8"/>
  <c r="Y100" i="8"/>
  <c r="Y81" i="8"/>
  <c r="Y76" i="8"/>
  <c r="Y25" i="8"/>
  <c r="T26" i="8"/>
  <c r="AB26" i="8"/>
  <c r="Y31" i="8"/>
  <c r="X32" i="8" s="1"/>
  <c r="Y32" i="8" s="1"/>
  <c r="W38" i="8"/>
  <c r="AC39" i="8"/>
  <c r="W55" i="8"/>
  <c r="U56" i="8"/>
  <c r="Y56" i="8"/>
  <c r="AC56" i="8"/>
  <c r="W60" i="8"/>
  <c r="U61" i="8"/>
  <c r="Y61" i="8"/>
  <c r="AC61" i="8"/>
  <c r="U94" i="8"/>
  <c r="AC94" i="8"/>
  <c r="AA99" i="8"/>
  <c r="AA93" i="8"/>
  <c r="AA90" i="8"/>
  <c r="AA85" i="8"/>
  <c r="AA82" i="8"/>
  <c r="AA77" i="8"/>
  <c r="AA71" i="8"/>
  <c r="AA68" i="8"/>
  <c r="AA100" i="8"/>
  <c r="AA98" i="8"/>
  <c r="AA97" i="8"/>
  <c r="AA89" i="8"/>
  <c r="AA86" i="8"/>
  <c r="AA81" i="8"/>
  <c r="AA76" i="8"/>
  <c r="AA73" i="8"/>
  <c r="W14" i="8"/>
  <c r="AA14" i="8"/>
  <c r="AE14" i="8"/>
  <c r="W18" i="8"/>
  <c r="AA18" i="8"/>
  <c r="AE18" i="8"/>
  <c r="AA25" i="8"/>
  <c r="AA31" i="8"/>
  <c r="Z32" i="8" s="1"/>
  <c r="AA32" i="8" s="1"/>
  <c r="AA38" i="8"/>
  <c r="AA55" i="8"/>
  <c r="AA60" i="8"/>
  <c r="W64" i="8"/>
  <c r="Y65" i="8"/>
  <c r="AE67" i="8"/>
  <c r="W94" i="8"/>
  <c r="U97" i="8"/>
  <c r="U86" i="8"/>
  <c r="U73" i="8"/>
  <c r="U100" i="8"/>
  <c r="U98" i="8"/>
  <c r="U89" i="8"/>
  <c r="U81" i="8"/>
  <c r="U76" i="8"/>
  <c r="U67" i="8"/>
  <c r="U64" i="8"/>
  <c r="U90" i="8"/>
  <c r="U82" i="8"/>
  <c r="U77" i="8"/>
  <c r="U68" i="8"/>
  <c r="U99" i="8"/>
  <c r="U93" i="8"/>
  <c r="U85" i="8"/>
  <c r="U71" i="8"/>
  <c r="U60" i="8"/>
  <c r="U55" i="8"/>
  <c r="U38" i="8"/>
  <c r="AC97" i="8"/>
  <c r="AC86" i="8"/>
  <c r="AC73" i="8"/>
  <c r="AC100" i="8"/>
  <c r="AC98" i="8"/>
  <c r="AC89" i="8"/>
  <c r="AC81" i="8"/>
  <c r="AC76" i="8"/>
  <c r="AC67" i="8"/>
  <c r="AC64" i="8"/>
  <c r="AC90" i="8"/>
  <c r="AC82" i="8"/>
  <c r="AC77" i="8"/>
  <c r="AC68" i="8"/>
  <c r="AC99" i="8"/>
  <c r="AC93" i="8"/>
  <c r="AC85" i="8"/>
  <c r="AC71" i="8"/>
  <c r="AC60" i="8"/>
  <c r="AC55" i="8"/>
  <c r="AC38" i="8"/>
  <c r="U25" i="8"/>
  <c r="AC25" i="8"/>
  <c r="V26" i="8"/>
  <c r="Z26" i="8"/>
  <c r="AD26" i="8"/>
  <c r="U31" i="8"/>
  <c r="T32" i="8" s="1"/>
  <c r="U32" i="8" s="1"/>
  <c r="AC31" i="8"/>
  <c r="AB32" i="8" s="1"/>
  <c r="AC32" i="8" s="1"/>
  <c r="AE38" i="8"/>
  <c r="W39" i="8"/>
  <c r="AA39" i="8"/>
  <c r="AE39" i="8"/>
  <c r="AE55" i="8"/>
  <c r="AA56" i="8"/>
  <c r="AE60" i="8"/>
  <c r="W61" i="8"/>
  <c r="AA61" i="8"/>
  <c r="AA64" i="8"/>
  <c r="W100" i="8"/>
  <c r="W98" i="8"/>
  <c r="W90" i="8"/>
  <c r="W89" i="8"/>
  <c r="W82" i="8"/>
  <c r="W81" i="8"/>
  <c r="W77" i="8"/>
  <c r="W76" i="8"/>
  <c r="W68" i="8"/>
  <c r="W99" i="8"/>
  <c r="W97" i="8"/>
  <c r="W93" i="8"/>
  <c r="W86" i="8"/>
  <c r="W85" i="8"/>
  <c r="W73" i="8"/>
  <c r="W71" i="8"/>
  <c r="AE100" i="8"/>
  <c r="AE98" i="8"/>
  <c r="AE90" i="8"/>
  <c r="AE89" i="8"/>
  <c r="AE82" i="8"/>
  <c r="AE81" i="8"/>
  <c r="AE77" i="8"/>
  <c r="AE76" i="8"/>
  <c r="AE68" i="8"/>
  <c r="AE99" i="8"/>
  <c r="AE97" i="8"/>
  <c r="AE93" i="8"/>
  <c r="AE86" i="8"/>
  <c r="AE85" i="8"/>
  <c r="AE73" i="8"/>
  <c r="AE71" i="8"/>
  <c r="W10" i="8"/>
  <c r="AA10" i="8"/>
  <c r="AE10" i="8"/>
  <c r="W25" i="8"/>
  <c r="AE25" i="8"/>
  <c r="W27" i="8"/>
  <c r="AA27" i="8"/>
  <c r="AE27" i="8"/>
  <c r="W31" i="8"/>
  <c r="V32" i="8" s="1"/>
  <c r="W32" i="8" s="1"/>
  <c r="AE31" i="8"/>
  <c r="AD32" i="8" s="1"/>
  <c r="AE32" i="8" s="1"/>
  <c r="AE64" i="8"/>
  <c r="W65" i="8"/>
  <c r="AA65" i="8"/>
  <c r="AE65" i="8"/>
  <c r="W67" i="8"/>
  <c r="Q25" i="8"/>
  <c r="R26" i="8"/>
  <c r="Q31" i="8"/>
  <c r="P32" i="8" s="1"/>
  <c r="Q32" i="8" s="1"/>
  <c r="Q38" i="8"/>
  <c r="Q55" i="8"/>
  <c r="Q60" i="8"/>
  <c r="Q71" i="8"/>
  <c r="Q85" i="8"/>
  <c r="Q93" i="8"/>
  <c r="R94" i="8"/>
  <c r="S94" i="8" s="1"/>
  <c r="Q99" i="8"/>
  <c r="S25" i="8"/>
  <c r="S31" i="8"/>
  <c r="R32" i="8" s="1"/>
  <c r="S32" i="8" s="1"/>
  <c r="S38" i="8"/>
  <c r="S55" i="8"/>
  <c r="S60" i="8"/>
  <c r="S71" i="8"/>
  <c r="S85" i="8"/>
  <c r="S93" i="8"/>
  <c r="S99" i="8"/>
  <c r="P26" i="8"/>
  <c r="Q64" i="8"/>
  <c r="Q67" i="8"/>
  <c r="Q76" i="8"/>
  <c r="Q81" i="8"/>
  <c r="Q89" i="8"/>
  <c r="P94" i="8"/>
  <c r="Q94" i="8" s="1"/>
  <c r="Q98" i="8"/>
  <c r="S64" i="8"/>
  <c r="S67" i="8"/>
  <c r="S76" i="8"/>
  <c r="S81" i="8"/>
  <c r="S89" i="8"/>
  <c r="S98" i="8"/>
  <c r="N94" i="8"/>
  <c r="O55" i="8"/>
  <c r="L94" i="8"/>
  <c r="K71" i="8"/>
  <c r="K25" i="8"/>
  <c r="K85" i="8"/>
  <c r="F14" i="8"/>
  <c r="F25" i="8"/>
  <c r="F31" i="8"/>
  <c r="F55" i="8"/>
  <c r="F67" i="8"/>
  <c r="F71" i="8"/>
  <c r="F73" i="8"/>
  <c r="F81" i="8"/>
  <c r="F85" i="8"/>
  <c r="F89" i="8"/>
  <c r="F93" i="8"/>
  <c r="F98" i="8"/>
  <c r="F100" i="8"/>
  <c r="E26" i="8"/>
  <c r="F38" i="8"/>
  <c r="F60" i="8"/>
  <c r="F64" i="8"/>
  <c r="F76" i="8"/>
  <c r="O14" i="1"/>
  <c r="O97" i="1"/>
  <c r="O10" i="1"/>
  <c r="O61" i="1"/>
  <c r="O86" i="1"/>
  <c r="O39" i="1"/>
  <c r="O11" i="1"/>
  <c r="O27" i="1"/>
  <c r="O94" i="1"/>
  <c r="M16" i="1"/>
  <c r="M10" i="1"/>
  <c r="M15" i="1"/>
  <c r="M18" i="1"/>
  <c r="O19" i="1"/>
  <c r="P4" i="1"/>
  <c r="M11" i="1"/>
  <c r="O15" i="1"/>
  <c r="O16" i="1"/>
  <c r="M27" i="1"/>
  <c r="Q27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M57" i="1"/>
  <c r="M58" i="1"/>
  <c r="M59" i="1"/>
  <c r="M60" i="1"/>
  <c r="M61" i="1"/>
  <c r="Q61" i="1"/>
  <c r="M71" i="1"/>
  <c r="O73" i="1"/>
  <c r="O74" i="1"/>
  <c r="M80" i="1"/>
  <c r="O81" i="1"/>
  <c r="M83" i="1"/>
  <c r="O84" i="1"/>
  <c r="O87" i="1"/>
  <c r="M93" i="1"/>
  <c r="M97" i="1"/>
  <c r="Q97" i="1"/>
  <c r="M99" i="1"/>
  <c r="O100" i="1"/>
  <c r="P14" i="1"/>
  <c r="L26" i="1"/>
  <c r="M28" i="1"/>
  <c r="M29" i="1"/>
  <c r="M30" i="1"/>
  <c r="M31" i="1"/>
  <c r="M32" i="1"/>
  <c r="P39" i="1"/>
  <c r="O56" i="1"/>
  <c r="O57" i="1"/>
  <c r="O58" i="1"/>
  <c r="O59" i="1"/>
  <c r="O60" i="1"/>
  <c r="M62" i="1"/>
  <c r="M63" i="1"/>
  <c r="M64" i="1"/>
  <c r="M65" i="1"/>
  <c r="M67" i="1"/>
  <c r="M68" i="1"/>
  <c r="M70" i="1"/>
  <c r="O71" i="1"/>
  <c r="P73" i="1"/>
  <c r="M76" i="1"/>
  <c r="M77" i="1"/>
  <c r="M79" i="1"/>
  <c r="O80" i="1"/>
  <c r="O82" i="1"/>
  <c r="O83" i="1"/>
  <c r="P86" i="1"/>
  <c r="M89" i="1"/>
  <c r="M90" i="1"/>
  <c r="M92" i="1"/>
  <c r="O93" i="1"/>
  <c r="M98" i="1"/>
  <c r="O99" i="1"/>
  <c r="M14" i="1"/>
  <c r="M19" i="1"/>
  <c r="M20" i="1"/>
  <c r="M21" i="1"/>
  <c r="M22" i="1"/>
  <c r="M23" i="1"/>
  <c r="M24" i="1"/>
  <c r="M25" i="1"/>
  <c r="O28" i="1"/>
  <c r="O29" i="1"/>
  <c r="O30" i="1"/>
  <c r="O31" i="1"/>
  <c r="M33" i="1"/>
  <c r="M34" i="1"/>
  <c r="M35" i="1"/>
  <c r="M36" i="1"/>
  <c r="M37" i="1"/>
  <c r="M38" i="1"/>
  <c r="M39" i="1"/>
  <c r="O62" i="1"/>
  <c r="O63" i="1"/>
  <c r="O64" i="1"/>
  <c r="M66" i="1"/>
  <c r="O67" i="1"/>
  <c r="M69" i="1"/>
  <c r="O70" i="1"/>
  <c r="M73" i="1"/>
  <c r="Q73" i="1"/>
  <c r="M75" i="1"/>
  <c r="O76" i="1"/>
  <c r="M78" i="1"/>
  <c r="O79" i="1"/>
  <c r="M85" i="1"/>
  <c r="M86" i="1"/>
  <c r="M88" i="1"/>
  <c r="O89" i="1"/>
  <c r="M91" i="1"/>
  <c r="O92" i="1"/>
  <c r="O98" i="1"/>
  <c r="O18" i="1"/>
  <c r="O20" i="1"/>
  <c r="O21" i="1"/>
  <c r="O22" i="1"/>
  <c r="O23" i="1"/>
  <c r="O24" i="1"/>
  <c r="O25" i="1"/>
  <c r="N26" i="1"/>
  <c r="O32" i="1"/>
  <c r="O33" i="1"/>
  <c r="O34" i="1"/>
  <c r="O35" i="1"/>
  <c r="O36" i="1"/>
  <c r="O37" i="1"/>
  <c r="O38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O65" i="1"/>
  <c r="O66" i="1"/>
  <c r="O68" i="1"/>
  <c r="O69" i="1"/>
  <c r="M74" i="1"/>
  <c r="O75" i="1"/>
  <c r="O77" i="1"/>
  <c r="O78" i="1"/>
  <c r="M81" i="1"/>
  <c r="M82" i="1"/>
  <c r="M84" i="1"/>
  <c r="O85" i="1"/>
  <c r="M87" i="1"/>
  <c r="O88" i="1"/>
  <c r="O90" i="1"/>
  <c r="J82" i="1"/>
  <c r="I65" i="1"/>
  <c r="J16" i="1"/>
  <c r="I16" i="1"/>
  <c r="J17" i="1"/>
  <c r="J15" i="1"/>
  <c r="I15" i="1"/>
  <c r="G14" i="1"/>
  <c r="E14" i="1"/>
  <c r="J100" i="1"/>
  <c r="J98" i="1"/>
  <c r="J93" i="1"/>
  <c r="J92" i="1"/>
  <c r="J91" i="1"/>
  <c r="J89" i="1"/>
  <c r="J88" i="1"/>
  <c r="J87" i="1"/>
  <c r="J81" i="1"/>
  <c r="J80" i="1"/>
  <c r="J79" i="1"/>
  <c r="J78" i="1"/>
  <c r="J76" i="1"/>
  <c r="J75" i="1"/>
  <c r="J74" i="1"/>
  <c r="J71" i="1"/>
  <c r="J70" i="1"/>
  <c r="J69" i="1"/>
  <c r="J64" i="1"/>
  <c r="J62" i="1"/>
  <c r="J60" i="1"/>
  <c r="J59" i="1"/>
  <c r="J58" i="1"/>
  <c r="J57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8" i="1"/>
  <c r="J37" i="1"/>
  <c r="J36" i="1"/>
  <c r="J35" i="1"/>
  <c r="J34" i="1"/>
  <c r="J33" i="1"/>
  <c r="J31" i="1"/>
  <c r="J30" i="1"/>
  <c r="J29" i="1"/>
  <c r="J28" i="1"/>
  <c r="J25" i="1"/>
  <c r="J24" i="1"/>
  <c r="J23" i="1"/>
  <c r="J22" i="1"/>
  <c r="J21" i="1"/>
  <c r="J20" i="1"/>
  <c r="J13" i="1"/>
  <c r="J11" i="1"/>
  <c r="J8" i="1"/>
  <c r="J7" i="1"/>
  <c r="J5" i="1"/>
  <c r="I24" i="1"/>
  <c r="I23" i="1"/>
  <c r="I22" i="1"/>
  <c r="I21" i="1"/>
  <c r="I20" i="1"/>
  <c r="I19" i="1"/>
  <c r="J19" i="1" s="1"/>
  <c r="I11" i="1"/>
  <c r="I8" i="1"/>
  <c r="I7" i="1"/>
  <c r="I6" i="1"/>
  <c r="J6" i="1" s="1"/>
  <c r="I5" i="1"/>
  <c r="G90" i="1"/>
  <c r="G86" i="1"/>
  <c r="G77" i="1"/>
  <c r="G73" i="1"/>
  <c r="G68" i="1"/>
  <c r="G61" i="1"/>
  <c r="G56" i="1"/>
  <c r="G39" i="1"/>
  <c r="G32" i="1"/>
  <c r="G27" i="1"/>
  <c r="G18" i="1"/>
  <c r="G10" i="1"/>
  <c r="G4" i="1"/>
  <c r="H12" i="1" s="1"/>
  <c r="M99" i="8" l="1"/>
  <c r="F43" i="5"/>
  <c r="K39" i="8"/>
  <c r="M67" i="8"/>
  <c r="M71" i="8"/>
  <c r="Y90" i="8"/>
  <c r="Y73" i="8"/>
  <c r="Y64" i="8"/>
  <c r="Y89" i="8"/>
  <c r="Y77" i="8"/>
  <c r="Y55" i="8"/>
  <c r="Y93" i="8"/>
  <c r="Y97" i="8"/>
  <c r="Y10" i="8"/>
  <c r="X26" i="8"/>
  <c r="Y26" i="8" s="1"/>
  <c r="Y67" i="8"/>
  <c r="Y98" i="8"/>
  <c r="Y82" i="8"/>
  <c r="Y60" i="8"/>
  <c r="Y99" i="8"/>
  <c r="Y39" i="8"/>
  <c r="M89" i="8"/>
  <c r="M27" i="8"/>
  <c r="K27" i="8"/>
  <c r="N58" i="5"/>
  <c r="K99" i="8"/>
  <c r="K55" i="8"/>
  <c r="K86" i="8"/>
  <c r="K97" i="8"/>
  <c r="G94" i="1"/>
  <c r="J14" i="1"/>
  <c r="P94" i="1"/>
  <c r="M94" i="1"/>
  <c r="K38" i="8"/>
  <c r="K93" i="8"/>
  <c r="K10" i="8"/>
  <c r="K81" i="8"/>
  <c r="K98" i="8"/>
  <c r="K89" i="8"/>
  <c r="K56" i="8"/>
  <c r="O39" i="8"/>
  <c r="K60" i="8"/>
  <c r="K61" i="8"/>
  <c r="J26" i="8"/>
  <c r="K26" i="8" s="1"/>
  <c r="K67" i="8"/>
  <c r="H26" i="8"/>
  <c r="I26" i="8" s="1"/>
  <c r="K31" i="8"/>
  <c r="J32" i="8" s="1"/>
  <c r="K32" i="8" s="1"/>
  <c r="K73" i="8"/>
  <c r="O81" i="8"/>
  <c r="O93" i="8"/>
  <c r="K100" i="8"/>
  <c r="K76" i="8"/>
  <c r="K64" i="8"/>
  <c r="K82" i="8"/>
  <c r="H24" i="1"/>
  <c r="H15" i="1"/>
  <c r="H23" i="1"/>
  <c r="H19" i="1"/>
  <c r="H14" i="1"/>
  <c r="H18" i="1"/>
  <c r="G26" i="1"/>
  <c r="G72" i="1" s="1"/>
  <c r="G96" i="1" s="1"/>
  <c r="H25" i="1"/>
  <c r="H21" i="1"/>
  <c r="H16" i="1"/>
  <c r="H10" i="1"/>
  <c r="H20" i="1"/>
  <c r="H22" i="1"/>
  <c r="H11" i="1"/>
  <c r="O76" i="8"/>
  <c r="O85" i="8"/>
  <c r="O38" i="8"/>
  <c r="O94" i="8"/>
  <c r="O73" i="8"/>
  <c r="O98" i="8"/>
  <c r="O67" i="8"/>
  <c r="O71" i="8"/>
  <c r="O31" i="8"/>
  <c r="N32" i="8" s="1"/>
  <c r="O32" i="8" s="1"/>
  <c r="O18" i="8"/>
  <c r="O89" i="8"/>
  <c r="O64" i="8"/>
  <c r="O99" i="8"/>
  <c r="O60" i="8"/>
  <c r="O25" i="8"/>
  <c r="N26" i="8"/>
  <c r="O77" i="8"/>
  <c r="O27" i="8"/>
  <c r="O10" i="8"/>
  <c r="O86" i="8"/>
  <c r="O82" i="8"/>
  <c r="M76" i="8"/>
  <c r="M97" i="8"/>
  <c r="M82" i="8"/>
  <c r="M85" i="8"/>
  <c r="M94" i="8"/>
  <c r="M93" i="8"/>
  <c r="M60" i="8"/>
  <c r="M77" i="8"/>
  <c r="M56" i="8"/>
  <c r="M98" i="8"/>
  <c r="M64" i="8"/>
  <c r="L26" i="8"/>
  <c r="M26" i="8" s="1"/>
  <c r="M81" i="8"/>
  <c r="M55" i="8"/>
  <c r="M38" i="8"/>
  <c r="M25" i="8"/>
  <c r="M61" i="8"/>
  <c r="M10" i="8"/>
  <c r="O68" i="8"/>
  <c r="O14" i="8"/>
  <c r="O65" i="8"/>
  <c r="O97" i="8"/>
  <c r="O61" i="8"/>
  <c r="O90" i="8"/>
  <c r="O56" i="8"/>
  <c r="M68" i="8"/>
  <c r="M90" i="8"/>
  <c r="M18" i="8"/>
  <c r="M31" i="8"/>
  <c r="L32" i="8" s="1"/>
  <c r="M32" i="8" s="1"/>
  <c r="M86" i="8"/>
  <c r="M39" i="8"/>
  <c r="M73" i="8"/>
  <c r="M14" i="8"/>
  <c r="M65" i="8"/>
  <c r="T72" i="8"/>
  <c r="U26" i="8"/>
  <c r="AD72" i="8"/>
  <c r="AE26" i="8"/>
  <c r="Z72" i="8"/>
  <c r="AA26" i="8"/>
  <c r="AB72" i="8"/>
  <c r="AC26" i="8"/>
  <c r="V72" i="8"/>
  <c r="W26" i="8"/>
  <c r="Q26" i="8"/>
  <c r="P72" i="8"/>
  <c r="S26" i="8"/>
  <c r="R72" i="8"/>
  <c r="F26" i="8"/>
  <c r="E72" i="8"/>
  <c r="P26" i="1"/>
  <c r="P72" i="1" s="1"/>
  <c r="P96" i="1" s="1"/>
  <c r="P101" i="1" s="1"/>
  <c r="Q4" i="1"/>
  <c r="L72" i="1"/>
  <c r="Q26" i="1"/>
  <c r="M26" i="1"/>
  <c r="N72" i="1"/>
  <c r="O26" i="1"/>
  <c r="H85" i="1"/>
  <c r="H83" i="1"/>
  <c r="H84" i="1"/>
  <c r="H63" i="1"/>
  <c r="H82" i="1"/>
  <c r="G97" i="1"/>
  <c r="H97" i="1" s="1"/>
  <c r="H100" i="1"/>
  <c r="H66" i="1"/>
  <c r="H67" i="1"/>
  <c r="H65" i="1"/>
  <c r="H32" i="1"/>
  <c r="H30" i="1"/>
  <c r="H38" i="1"/>
  <c r="H50" i="1"/>
  <c r="H40" i="1"/>
  <c r="H54" i="1"/>
  <c r="H34" i="1"/>
  <c r="H42" i="1"/>
  <c r="H58" i="1"/>
  <c r="I14" i="1"/>
  <c r="H28" i="1"/>
  <c r="H36" i="1"/>
  <c r="H46" i="1"/>
  <c r="H62" i="1"/>
  <c r="H70" i="1"/>
  <c r="H75" i="1"/>
  <c r="H79" i="1"/>
  <c r="H87" i="1"/>
  <c r="H91" i="1"/>
  <c r="H27" i="1"/>
  <c r="H31" i="1"/>
  <c r="H35" i="1"/>
  <c r="H39" i="1"/>
  <c r="H43" i="1"/>
  <c r="H47" i="1"/>
  <c r="H51" i="1"/>
  <c r="H55" i="1"/>
  <c r="H59" i="1"/>
  <c r="H64" i="1"/>
  <c r="H71" i="1"/>
  <c r="H76" i="1"/>
  <c r="H80" i="1"/>
  <c r="H88" i="1"/>
  <c r="H92" i="1"/>
  <c r="H98" i="1"/>
  <c r="H44" i="1"/>
  <c r="H48" i="1"/>
  <c r="H56" i="1"/>
  <c r="H60" i="1"/>
  <c r="H68" i="1"/>
  <c r="H73" i="1"/>
  <c r="H77" i="1"/>
  <c r="H81" i="1"/>
  <c r="H89" i="1"/>
  <c r="H93" i="1"/>
  <c r="H99" i="1"/>
  <c r="H52" i="1"/>
  <c r="H29" i="1"/>
  <c r="H33" i="1"/>
  <c r="H37" i="1"/>
  <c r="H41" i="1"/>
  <c r="H45" i="1"/>
  <c r="H49" i="1"/>
  <c r="H53" i="1"/>
  <c r="H57" i="1"/>
  <c r="H61" i="1"/>
  <c r="H69" i="1"/>
  <c r="H74" i="1"/>
  <c r="H78" i="1"/>
  <c r="H86" i="1"/>
  <c r="H90" i="1"/>
  <c r="H94" i="1"/>
  <c r="J1" i="1"/>
  <c r="L1" i="1" s="1"/>
  <c r="S44" i="4"/>
  <c r="I2" i="7"/>
  <c r="I3" i="7" s="1"/>
  <c r="I4" i="7" s="1"/>
  <c r="I5" i="7" s="1"/>
  <c r="I6" i="7" s="1"/>
  <c r="I7" i="7" s="1"/>
  <c r="I8" i="7" s="1"/>
  <c r="I9" i="7" s="1"/>
  <c r="I10" i="7" s="1"/>
  <c r="I11" i="7" s="1"/>
  <c r="I12" i="7" s="1"/>
  <c r="I13" i="7" s="1"/>
  <c r="X72" i="8" l="1"/>
  <c r="F90" i="5"/>
  <c r="H72" i="8"/>
  <c r="I72" i="8" s="1"/>
  <c r="J72" i="8"/>
  <c r="J96" i="8" s="1"/>
  <c r="K96" i="8" s="1"/>
  <c r="N54" i="5"/>
  <c r="G101" i="1"/>
  <c r="N72" i="8"/>
  <c r="O72" i="8" s="1"/>
  <c r="H26" i="1"/>
  <c r="O26" i="8"/>
  <c r="L72" i="8"/>
  <c r="M72" i="8" s="1"/>
  <c r="W72" i="8"/>
  <c r="V96" i="8"/>
  <c r="AA72" i="8"/>
  <c r="Z96" i="8"/>
  <c r="U72" i="8"/>
  <c r="T96" i="8"/>
  <c r="Y72" i="8"/>
  <c r="X96" i="8"/>
  <c r="AC72" i="8"/>
  <c r="AB96" i="8"/>
  <c r="AE72" i="8"/>
  <c r="AD96" i="8"/>
  <c r="S72" i="8"/>
  <c r="R96" i="8"/>
  <c r="Q72" i="8"/>
  <c r="P96" i="8"/>
  <c r="F72" i="8"/>
  <c r="E96" i="8"/>
  <c r="L96" i="1"/>
  <c r="Q72" i="1"/>
  <c r="M72" i="1"/>
  <c r="N96" i="1"/>
  <c r="O72" i="1"/>
  <c r="C80" i="5"/>
  <c r="L70" i="5"/>
  <c r="K70" i="5"/>
  <c r="Q1" i="1"/>
  <c r="G87" i="5" l="1"/>
  <c r="G83" i="5"/>
  <c r="G79" i="5"/>
  <c r="G75" i="5"/>
  <c r="G71" i="5"/>
  <c r="G63" i="5"/>
  <c r="G59" i="5"/>
  <c r="G55" i="5"/>
  <c r="G47" i="5"/>
  <c r="G39" i="5"/>
  <c r="G27" i="5"/>
  <c r="G23" i="5"/>
  <c r="G19" i="5"/>
  <c r="G15" i="5"/>
  <c r="G11" i="5"/>
  <c r="G7" i="5"/>
  <c r="G84" i="5"/>
  <c r="G68" i="5"/>
  <c r="G56" i="5"/>
  <c r="G40" i="5"/>
  <c r="G24" i="5"/>
  <c r="G8" i="5"/>
  <c r="G90" i="5"/>
  <c r="G86" i="5"/>
  <c r="G74" i="5"/>
  <c r="G70" i="5"/>
  <c r="G66" i="5"/>
  <c r="G62" i="5"/>
  <c r="G58" i="5"/>
  <c r="G54" i="5"/>
  <c r="G46" i="5"/>
  <c r="G42" i="5"/>
  <c r="G38" i="5"/>
  <c r="G34" i="5"/>
  <c r="G30" i="5"/>
  <c r="G22" i="5"/>
  <c r="G18" i="5"/>
  <c r="G14" i="5"/>
  <c r="G10" i="5"/>
  <c r="G6" i="5"/>
  <c r="G88" i="5"/>
  <c r="G76" i="5"/>
  <c r="G72" i="5"/>
  <c r="G60" i="5"/>
  <c r="G52" i="5"/>
  <c r="G44" i="5"/>
  <c r="G32" i="5"/>
  <c r="G20" i="5"/>
  <c r="G12" i="5"/>
  <c r="G89" i="5"/>
  <c r="G85" i="5"/>
  <c r="G81" i="5"/>
  <c r="G77" i="5"/>
  <c r="G73" i="5"/>
  <c r="G69" i="5"/>
  <c r="G65" i="5"/>
  <c r="G61" i="5"/>
  <c r="G53" i="5"/>
  <c r="G49" i="5"/>
  <c r="G45" i="5"/>
  <c r="G41" i="5"/>
  <c r="G37" i="5"/>
  <c r="G33" i="5"/>
  <c r="G29" i="5"/>
  <c r="G25" i="5"/>
  <c r="G21" i="5"/>
  <c r="G17" i="5"/>
  <c r="G9" i="5"/>
  <c r="G5" i="5"/>
  <c r="G80" i="5"/>
  <c r="G64" i="5"/>
  <c r="G48" i="5"/>
  <c r="G36" i="5"/>
  <c r="G28" i="5"/>
  <c r="G16" i="5"/>
  <c r="G13" i="5"/>
  <c r="G51" i="5"/>
  <c r="G57" i="5"/>
  <c r="G26" i="5"/>
  <c r="G78" i="5"/>
  <c r="G82" i="5"/>
  <c r="G67" i="5"/>
  <c r="G3" i="5"/>
  <c r="G4" i="5"/>
  <c r="G31" i="5"/>
  <c r="G35" i="5"/>
  <c r="G50" i="5"/>
  <c r="G43" i="5"/>
  <c r="H96" i="8"/>
  <c r="I96" i="8" s="1"/>
  <c r="J101" i="8"/>
  <c r="K101" i="8" s="1"/>
  <c r="K72" i="8"/>
  <c r="N96" i="8"/>
  <c r="N101" i="8" s="1"/>
  <c r="O101" i="8" s="1"/>
  <c r="L96" i="8"/>
  <c r="M96" i="8" s="1"/>
  <c r="AD101" i="8"/>
  <c r="AE101" i="8" s="1"/>
  <c r="AE96" i="8"/>
  <c r="Y96" i="8"/>
  <c r="X101" i="8"/>
  <c r="Y101" i="8" s="1"/>
  <c r="Z101" i="8"/>
  <c r="AA101" i="8" s="1"/>
  <c r="AA96" i="8"/>
  <c r="AC96" i="8"/>
  <c r="AB101" i="8"/>
  <c r="AC101" i="8" s="1"/>
  <c r="U96" i="8"/>
  <c r="T101" i="8"/>
  <c r="U101" i="8" s="1"/>
  <c r="V101" i="8"/>
  <c r="W101" i="8" s="1"/>
  <c r="W96" i="8"/>
  <c r="Q96" i="8"/>
  <c r="P101" i="8"/>
  <c r="Q101" i="8" s="1"/>
  <c r="R101" i="8"/>
  <c r="S101" i="8" s="1"/>
  <c r="S96" i="8"/>
  <c r="E101" i="8"/>
  <c r="F101" i="8" s="1"/>
  <c r="F96" i="8"/>
  <c r="N101" i="1"/>
  <c r="O96" i="1"/>
  <c r="L101" i="1"/>
  <c r="L29" i="5" s="1"/>
  <c r="Q96" i="1"/>
  <c r="M96" i="1"/>
  <c r="J99" i="1"/>
  <c r="H72" i="1"/>
  <c r="H101" i="1"/>
  <c r="H96" i="1"/>
  <c r="L2" i="5"/>
  <c r="N2" i="5" s="1"/>
  <c r="D2" i="5"/>
  <c r="F2" i="5" s="1"/>
  <c r="E73" i="1"/>
  <c r="E10" i="1"/>
  <c r="E27" i="1"/>
  <c r="E56" i="1"/>
  <c r="E77" i="1"/>
  <c r="E4" i="1"/>
  <c r="E32" i="1"/>
  <c r="E68" i="1"/>
  <c r="E86" i="1"/>
  <c r="E97" i="1"/>
  <c r="E18" i="1"/>
  <c r="E39" i="1"/>
  <c r="E90" i="1"/>
  <c r="E61" i="1"/>
  <c r="O96" i="8" l="1"/>
  <c r="O101" i="1"/>
  <c r="N29" i="5"/>
  <c r="N4" i="5" s="1"/>
  <c r="N3" i="5" s="1"/>
  <c r="N90" i="5" s="1"/>
  <c r="N89" i="5" s="1"/>
  <c r="O89" i="5" s="1"/>
  <c r="H101" i="8"/>
  <c r="I101" i="8" s="1"/>
  <c r="O67" i="5"/>
  <c r="O63" i="5"/>
  <c r="O35" i="5"/>
  <c r="O31" i="5"/>
  <c r="O3" i="5"/>
  <c r="O80" i="5"/>
  <c r="O82" i="5"/>
  <c r="O78" i="5"/>
  <c r="O50" i="5"/>
  <c r="O38" i="5"/>
  <c r="O34" i="5"/>
  <c r="O30" i="5"/>
  <c r="O22" i="5"/>
  <c r="O18" i="5"/>
  <c r="O14" i="5"/>
  <c r="O6" i="5"/>
  <c r="O72" i="5"/>
  <c r="O56" i="5"/>
  <c r="O28" i="5"/>
  <c r="O16" i="5"/>
  <c r="O4" i="5"/>
  <c r="O81" i="5"/>
  <c r="O77" i="5"/>
  <c r="O73" i="5"/>
  <c r="O65" i="5"/>
  <c r="O61" i="5"/>
  <c r="O57" i="5"/>
  <c r="O49" i="5"/>
  <c r="O45" i="5"/>
  <c r="O41" i="5"/>
  <c r="O33" i="5"/>
  <c r="O29" i="5"/>
  <c r="O25" i="5"/>
  <c r="O17" i="5"/>
  <c r="O13" i="5"/>
  <c r="O9" i="5"/>
  <c r="O88" i="5"/>
  <c r="O84" i="5"/>
  <c r="O76" i="5"/>
  <c r="O60" i="5"/>
  <c r="O52" i="5"/>
  <c r="O44" i="5"/>
  <c r="O20" i="5"/>
  <c r="O12" i="5"/>
  <c r="O70" i="5"/>
  <c r="O58" i="5"/>
  <c r="O54" i="5"/>
  <c r="F11" i="1"/>
  <c r="F16" i="1"/>
  <c r="F12" i="1"/>
  <c r="F15" i="1"/>
  <c r="F14" i="1"/>
  <c r="E94" i="1"/>
  <c r="F10" i="1"/>
  <c r="E26" i="1"/>
  <c r="E72" i="1" s="1"/>
  <c r="L101" i="8"/>
  <c r="M101" i="8" s="1"/>
  <c r="Q101" i="1"/>
  <c r="M101" i="1"/>
  <c r="F84" i="1"/>
  <c r="F63" i="1"/>
  <c r="F85" i="1"/>
  <c r="F83" i="1"/>
  <c r="F82" i="1"/>
  <c r="F66" i="1"/>
  <c r="F67" i="1"/>
  <c r="F65" i="1"/>
  <c r="J39" i="1"/>
  <c r="I39" i="1"/>
  <c r="J56" i="1"/>
  <c r="I56" i="1"/>
  <c r="J27" i="1"/>
  <c r="I27" i="1"/>
  <c r="I61" i="1"/>
  <c r="J61" i="1"/>
  <c r="J10" i="1"/>
  <c r="I10" i="1"/>
  <c r="J68" i="1"/>
  <c r="I68" i="1"/>
  <c r="J32" i="1"/>
  <c r="I32" i="1"/>
  <c r="I90" i="1"/>
  <c r="J90" i="1"/>
  <c r="I86" i="1"/>
  <c r="J86" i="1"/>
  <c r="J77" i="1"/>
  <c r="I77" i="1"/>
  <c r="J73" i="1"/>
  <c r="I73" i="1"/>
  <c r="I94" i="1" s="1"/>
  <c r="J97" i="1"/>
  <c r="I97" i="1"/>
  <c r="F99" i="1"/>
  <c r="F98" i="1"/>
  <c r="F93" i="1"/>
  <c r="F89" i="1"/>
  <c r="F81" i="1"/>
  <c r="F77" i="1"/>
  <c r="F73" i="1"/>
  <c r="F69" i="1"/>
  <c r="F61" i="1"/>
  <c r="F57" i="1"/>
  <c r="F53" i="1"/>
  <c r="F49" i="1"/>
  <c r="F45" i="1"/>
  <c r="F41" i="1"/>
  <c r="F37" i="1"/>
  <c r="F33" i="1"/>
  <c r="F29" i="1"/>
  <c r="F25" i="1"/>
  <c r="F21" i="1"/>
  <c r="F97" i="1"/>
  <c r="F92" i="1"/>
  <c r="F88" i="1"/>
  <c r="F80" i="1"/>
  <c r="F76" i="1"/>
  <c r="F68" i="1"/>
  <c r="F60" i="1"/>
  <c r="F56" i="1"/>
  <c r="F52" i="1"/>
  <c r="F48" i="1"/>
  <c r="F44" i="1"/>
  <c r="F40" i="1"/>
  <c r="F36" i="1"/>
  <c r="F32" i="1"/>
  <c r="F28" i="1"/>
  <c r="F24" i="1"/>
  <c r="F20" i="1"/>
  <c r="F100" i="1"/>
  <c r="F91" i="1"/>
  <c r="F87" i="1"/>
  <c r="F79" i="1"/>
  <c r="F75" i="1"/>
  <c r="F71" i="1"/>
  <c r="F64" i="1"/>
  <c r="F59" i="1"/>
  <c r="F55" i="1"/>
  <c r="F51" i="1"/>
  <c r="F47" i="1"/>
  <c r="F43" i="1"/>
  <c r="F39" i="1"/>
  <c r="F35" i="1"/>
  <c r="F31" i="1"/>
  <c r="F27" i="1"/>
  <c r="F23" i="1"/>
  <c r="F19" i="1"/>
  <c r="F90" i="1"/>
  <c r="F86" i="1"/>
  <c r="F78" i="1"/>
  <c r="F74" i="1"/>
  <c r="F70" i="1"/>
  <c r="F62" i="1"/>
  <c r="F58" i="1"/>
  <c r="F54" i="1"/>
  <c r="F50" i="1"/>
  <c r="F46" i="1"/>
  <c r="F42" i="1"/>
  <c r="F38" i="1"/>
  <c r="F34" i="1"/>
  <c r="F30" i="1"/>
  <c r="F22" i="1"/>
  <c r="F18" i="1"/>
  <c r="I18" i="1"/>
  <c r="J18" i="1" s="1"/>
  <c r="I4" i="1"/>
  <c r="O46" i="5" l="1"/>
  <c r="O24" i="5"/>
  <c r="O15" i="5"/>
  <c r="O47" i="5"/>
  <c r="O79" i="5"/>
  <c r="O36" i="5"/>
  <c r="O19" i="5"/>
  <c r="O51" i="5"/>
  <c r="O83" i="5"/>
  <c r="O62" i="5"/>
  <c r="O86" i="5"/>
  <c r="O48" i="5"/>
  <c r="O7" i="5"/>
  <c r="O23" i="5"/>
  <c r="O39" i="5"/>
  <c r="O55" i="5"/>
  <c r="O71" i="5"/>
  <c r="O87" i="5"/>
  <c r="O66" i="5"/>
  <c r="O32" i="5"/>
  <c r="O68" i="5"/>
  <c r="O5" i="5"/>
  <c r="O21" i="5"/>
  <c r="O37" i="5"/>
  <c r="O53" i="5"/>
  <c r="O69" i="5"/>
  <c r="O85" i="5"/>
  <c r="O40" i="5"/>
  <c r="O10" i="5"/>
  <c r="O26" i="5"/>
  <c r="O42" i="5"/>
  <c r="O74" i="5"/>
  <c r="O8" i="5"/>
  <c r="O64" i="5"/>
  <c r="O11" i="5"/>
  <c r="O27" i="5"/>
  <c r="O43" i="5"/>
  <c r="O59" i="5"/>
  <c r="O75" i="5"/>
  <c r="O90" i="5"/>
  <c r="F26" i="1"/>
  <c r="I26" i="1"/>
  <c r="I72" i="1" s="1"/>
  <c r="I96" i="1" s="1"/>
  <c r="J94" i="1"/>
  <c r="F94" i="1"/>
  <c r="J26" i="1"/>
  <c r="J4" i="1"/>
  <c r="F72" i="1"/>
  <c r="D31" i="5"/>
  <c r="L41" i="5" l="1"/>
  <c r="L44" i="5"/>
  <c r="D13" i="5"/>
  <c r="D67" i="5"/>
  <c r="D51" i="5"/>
  <c r="L15" i="5"/>
  <c r="L38" i="5"/>
  <c r="L59" i="5"/>
  <c r="L78" i="5"/>
  <c r="L55" i="5"/>
  <c r="D40" i="5"/>
  <c r="D57" i="5"/>
  <c r="D26" i="5"/>
  <c r="L86" i="5"/>
  <c r="L19" i="5"/>
  <c r="L66" i="5"/>
  <c r="L63" i="5"/>
  <c r="L34" i="5"/>
  <c r="L30" i="5"/>
  <c r="D78" i="5"/>
  <c r="L48" i="5"/>
  <c r="L12" i="5"/>
  <c r="D4" i="5"/>
  <c r="L6" i="5"/>
  <c r="D44" i="5"/>
  <c r="L51" i="5"/>
  <c r="D35" i="5"/>
  <c r="D82" i="5"/>
  <c r="L22" i="5"/>
  <c r="L73" i="5"/>
  <c r="L26" i="5"/>
  <c r="L8" i="5"/>
  <c r="D72" i="5"/>
  <c r="J72" i="1"/>
  <c r="E96" i="1"/>
  <c r="D3" i="5" l="1"/>
  <c r="F96" i="1"/>
  <c r="E101" i="1"/>
  <c r="F101" i="1" s="1"/>
  <c r="L72" i="5"/>
  <c r="L5" i="5"/>
  <c r="L58" i="5"/>
  <c r="D50" i="5"/>
  <c r="L37" i="5"/>
  <c r="D43" i="5" l="1"/>
  <c r="L33" i="5"/>
  <c r="J96" i="1"/>
  <c r="I101" i="1"/>
  <c r="J101" i="1" s="1"/>
  <c r="L54" i="5"/>
  <c r="D90" i="5" l="1"/>
  <c r="E43" i="5"/>
  <c r="L4" i="5"/>
  <c r="E87" i="5" l="1"/>
  <c r="E83" i="5"/>
  <c r="E79" i="5"/>
  <c r="E75" i="5"/>
  <c r="E71" i="5"/>
  <c r="E67" i="5"/>
  <c r="E63" i="5"/>
  <c r="E59" i="5"/>
  <c r="E55" i="5"/>
  <c r="E51" i="5"/>
  <c r="E47" i="5"/>
  <c r="E39" i="5"/>
  <c r="E27" i="5"/>
  <c r="E23" i="5"/>
  <c r="E19" i="5"/>
  <c r="E15" i="5"/>
  <c r="E11" i="5"/>
  <c r="E7" i="5"/>
  <c r="E80" i="5"/>
  <c r="E68" i="5"/>
  <c r="E56" i="5"/>
  <c r="E90" i="5"/>
  <c r="E86" i="5"/>
  <c r="E82" i="5"/>
  <c r="E78" i="5"/>
  <c r="E74" i="5"/>
  <c r="E70" i="5"/>
  <c r="E66" i="5"/>
  <c r="E62" i="5"/>
  <c r="E58" i="5"/>
  <c r="E54" i="5"/>
  <c r="E46" i="5"/>
  <c r="E42" i="5"/>
  <c r="E38" i="5"/>
  <c r="E34" i="5"/>
  <c r="E30" i="5"/>
  <c r="E22" i="5"/>
  <c r="E18" i="5"/>
  <c r="E14" i="5"/>
  <c r="E10" i="5"/>
  <c r="E6" i="5"/>
  <c r="E88" i="5"/>
  <c r="E72" i="5"/>
  <c r="E60" i="5"/>
  <c r="E48" i="5"/>
  <c r="E36" i="5"/>
  <c r="E89" i="5"/>
  <c r="E85" i="5"/>
  <c r="E81" i="5"/>
  <c r="E77" i="5"/>
  <c r="E73" i="5"/>
  <c r="E69" i="5"/>
  <c r="E65" i="5"/>
  <c r="E61" i="5"/>
  <c r="E53" i="5"/>
  <c r="E49" i="5"/>
  <c r="E45" i="5"/>
  <c r="E41" i="5"/>
  <c r="E37" i="5"/>
  <c r="E33" i="5"/>
  <c r="E29" i="5"/>
  <c r="E25" i="5"/>
  <c r="E21" i="5"/>
  <c r="E17" i="5"/>
  <c r="E9" i="5"/>
  <c r="E5" i="5"/>
  <c r="E84" i="5"/>
  <c r="E76" i="5"/>
  <c r="E64" i="5"/>
  <c r="E52" i="5"/>
  <c r="E44" i="5"/>
  <c r="E32" i="5"/>
  <c r="E20" i="5"/>
  <c r="E4" i="5"/>
  <c r="E16" i="5"/>
  <c r="E24" i="5"/>
  <c r="E28" i="5"/>
  <c r="E12" i="5"/>
  <c r="E8" i="5"/>
  <c r="E31" i="5"/>
  <c r="E57" i="5"/>
  <c r="E40" i="5"/>
  <c r="E26" i="5"/>
  <c r="E13" i="5"/>
  <c r="E35" i="5"/>
  <c r="E3" i="5"/>
  <c r="E50" i="5"/>
  <c r="L3" i="5"/>
  <c r="L90" i="5" l="1"/>
  <c r="M87" i="5" l="1"/>
  <c r="M83" i="5"/>
  <c r="M79" i="5"/>
  <c r="M75" i="5"/>
  <c r="M71" i="5"/>
  <c r="M67" i="5"/>
  <c r="M59" i="5"/>
  <c r="M55" i="5"/>
  <c r="M47" i="5"/>
  <c r="M43" i="5"/>
  <c r="M39" i="5"/>
  <c r="M35" i="5"/>
  <c r="M31" i="5"/>
  <c r="M27" i="5"/>
  <c r="M23" i="5"/>
  <c r="M11" i="5"/>
  <c r="M7" i="5"/>
  <c r="M84" i="5"/>
  <c r="M60" i="5"/>
  <c r="M40" i="5"/>
  <c r="M28" i="5"/>
  <c r="M16" i="5"/>
  <c r="M82" i="5"/>
  <c r="M74" i="5"/>
  <c r="M62" i="5"/>
  <c r="M50" i="5"/>
  <c r="M46" i="5"/>
  <c r="M42" i="5"/>
  <c r="M38" i="5"/>
  <c r="M34" i="5"/>
  <c r="M30" i="5"/>
  <c r="M18" i="5"/>
  <c r="M14" i="5"/>
  <c r="M10" i="5"/>
  <c r="M6" i="5"/>
  <c r="M76" i="5"/>
  <c r="M64" i="5"/>
  <c r="M56" i="5"/>
  <c r="M32" i="5"/>
  <c r="M20" i="5"/>
  <c r="M85" i="5"/>
  <c r="M81" i="5"/>
  <c r="M77" i="5"/>
  <c r="M73" i="5"/>
  <c r="M69" i="5"/>
  <c r="M65" i="5"/>
  <c r="M61" i="5"/>
  <c r="M57" i="5"/>
  <c r="M53" i="5"/>
  <c r="M49" i="5"/>
  <c r="M45" i="5"/>
  <c r="M29" i="5"/>
  <c r="M25" i="5"/>
  <c r="M21" i="5"/>
  <c r="M17" i="5"/>
  <c r="M13" i="5"/>
  <c r="M9" i="5"/>
  <c r="M88" i="5"/>
  <c r="M80" i="5"/>
  <c r="M68" i="5"/>
  <c r="M52" i="5"/>
  <c r="M36" i="5"/>
  <c r="M24" i="5"/>
  <c r="M70" i="5"/>
  <c r="M8" i="5"/>
  <c r="M86" i="5"/>
  <c r="M12" i="5"/>
  <c r="M63" i="5"/>
  <c r="M41" i="5"/>
  <c r="M48" i="5"/>
  <c r="M19" i="5"/>
  <c r="M44" i="5"/>
  <c r="M26" i="5"/>
  <c r="M22" i="5"/>
  <c r="M78" i="5"/>
  <c r="M15" i="5"/>
  <c r="M66" i="5"/>
  <c r="M51" i="5"/>
  <c r="M72" i="5"/>
  <c r="M58" i="5"/>
  <c r="M37" i="5"/>
  <c r="M5" i="5"/>
  <c r="M33" i="5"/>
  <c r="M54" i="5"/>
  <c r="M4" i="5"/>
  <c r="M3" i="5"/>
  <c r="L89" i="5"/>
  <c r="M89" i="5" s="1"/>
  <c r="M90" i="5" l="1"/>
  <c r="O22" i="15"/>
  <c r="O25" i="15" s="1"/>
  <c r="O26" i="15" s="1"/>
  <c r="O27" i="15" s="1"/>
  <c r="O28" i="15" s="1"/>
  <c r="O29" i="15" s="1"/>
  <c r="O34" i="15" s="1"/>
  <c r="O37" i="15" s="1"/>
  <c r="L47" i="15" s="1"/>
  <c r="P47" i="15" l="1"/>
  <c r="P53" i="15" s="1"/>
  <c r="L53" i="15"/>
</calcChain>
</file>

<file path=xl/sharedStrings.xml><?xml version="1.0" encoding="utf-8"?>
<sst xmlns="http://schemas.openxmlformats.org/spreadsheetml/2006/main" count="1753" uniqueCount="1360">
  <si>
    <t>Control de Gestión</t>
  </si>
  <si>
    <t>Hasta el mes de:</t>
  </si>
  <si>
    <t>Empresa:</t>
  </si>
  <si>
    <t>Empresa Demostración, SL</t>
  </si>
  <si>
    <t>Dirección</t>
  </si>
  <si>
    <t>Calle de la fuente, 25</t>
  </si>
  <si>
    <t>Población</t>
  </si>
  <si>
    <t>Barcelona</t>
  </si>
  <si>
    <t>NIF:</t>
  </si>
  <si>
    <t>B-60123456</t>
  </si>
  <si>
    <t>Tel:</t>
  </si>
  <si>
    <t>Cuenta de pérdidas y ganancias</t>
  </si>
  <si>
    <t>Acumulada al mes de :</t>
  </si>
  <si>
    <t>Cuenta / Concepto</t>
  </si>
  <si>
    <t>Presupuesto</t>
  </si>
  <si>
    <t>Ejercicio</t>
  </si>
  <si>
    <t>Importe</t>
  </si>
  <si>
    <t>%</t>
  </si>
  <si>
    <t>Diferencia</t>
  </si>
  <si>
    <t>Difrencia</t>
  </si>
  <si>
    <t>1. Importe neto cifra de negocios</t>
  </si>
  <si>
    <t>2. Variación exist. produc. Terminados</t>
  </si>
  <si>
    <t>4. Aprovisionamientos</t>
  </si>
  <si>
    <t>MARGEN BRUTO</t>
  </si>
  <si>
    <t>5. Otros ingresos de explotación</t>
  </si>
  <si>
    <t>6. Gastos de personal</t>
  </si>
  <si>
    <t>7. Otros gastos de explotación</t>
  </si>
  <si>
    <t>8. Amortización de inmovilizado</t>
  </si>
  <si>
    <t>9. Imput. de subven. de inmov.no fin.</t>
  </si>
  <si>
    <t>11. Deterioro y rtado. Enaj.de inmov.</t>
  </si>
  <si>
    <t>12. Ingresos financieros</t>
  </si>
  <si>
    <t>13. Gastos financieros</t>
  </si>
  <si>
    <t>15. Diferencias de cambio</t>
  </si>
  <si>
    <t>16. Deterioro y rtado por enaj. de ins</t>
  </si>
  <si>
    <t>17. Impuestos sobre beneficios</t>
  </si>
  <si>
    <t>Balance de situación:</t>
  </si>
  <si>
    <t>Acumulado al mes de:</t>
  </si>
  <si>
    <t>Activo</t>
  </si>
  <si>
    <t>Pasivo</t>
  </si>
  <si>
    <t>A) ACTIVO NO CORRIENTE</t>
  </si>
  <si>
    <t>A) PATRIMONIO NETO</t>
  </si>
  <si>
    <t>I. Inmovilizado intangible</t>
  </si>
  <si>
    <t>A-1) Fondos propios</t>
  </si>
  <si>
    <t>I. Capital</t>
  </si>
  <si>
    <t xml:space="preserve">       1. Capital escriturado</t>
  </si>
  <si>
    <t xml:space="preserve">       2. Capital no exigido</t>
  </si>
  <si>
    <t>II. Prima de emisión</t>
  </si>
  <si>
    <t>II. Inmovilizado material</t>
  </si>
  <si>
    <t>III. Reservas</t>
  </si>
  <si>
    <t>IV. Acciones y particip.propias</t>
  </si>
  <si>
    <t>V. Resultados de ejerc. anteriores</t>
  </si>
  <si>
    <t>III. Inversiones inmobiliarias</t>
  </si>
  <si>
    <t>VI. Otras aportaciones de socios</t>
  </si>
  <si>
    <t>VII. Resultado del ejercicio</t>
  </si>
  <si>
    <t>A-2) Subv. y donaciones recibidos</t>
  </si>
  <si>
    <t>IV. Inversiones empresas del grupo</t>
  </si>
  <si>
    <t>B) PASIVO NO CORRIENTE</t>
  </si>
  <si>
    <t>I. Provisiones a largo plazo</t>
  </si>
  <si>
    <t>V. Inversiones financieras L.Plazo</t>
  </si>
  <si>
    <t>II. Deudas a largo plazo</t>
  </si>
  <si>
    <t xml:space="preserve">      1. Deudas con entidades de crédito</t>
  </si>
  <si>
    <t>VI. Activos por impuesto diferido</t>
  </si>
  <si>
    <t xml:space="preserve">      2. Acreedores arrend. financiero</t>
  </si>
  <si>
    <t>B) ACTIVO CORRIENTE</t>
  </si>
  <si>
    <t>I. Existencias</t>
  </si>
  <si>
    <t xml:space="preserve">      3. Otras deudas a largo plazo</t>
  </si>
  <si>
    <t>III. Deudas emp.grupo y asoc. L.P.</t>
  </si>
  <si>
    <t>II. Deudores com. y otras ctas.</t>
  </si>
  <si>
    <t xml:space="preserve">    1. Clientes ventas y prest. servicios</t>
  </si>
  <si>
    <t>IV. Pasivos por impuesto diferido</t>
  </si>
  <si>
    <t>C) PASIVO CORRIENTE</t>
  </si>
  <si>
    <t>I. Provisiones a corto plazo</t>
  </si>
  <si>
    <t xml:space="preserve">    3. Otros deudores</t>
  </si>
  <si>
    <t>II. Deudas a corto plazo</t>
  </si>
  <si>
    <t xml:space="preserve">      1. Deudas con entidades de credito</t>
  </si>
  <si>
    <t xml:space="preserve">      3. Otras deudas a corto plazo</t>
  </si>
  <si>
    <t>III. Inversiones emp.grupo y asoc.</t>
  </si>
  <si>
    <t>IV. Inversiones financ. corto plazo</t>
  </si>
  <si>
    <t>IV. Acreedores ciales. y otras ctas.</t>
  </si>
  <si>
    <t xml:space="preserve">      1. Proveedores</t>
  </si>
  <si>
    <t>V. Periodificaciones a corto plazo</t>
  </si>
  <si>
    <t xml:space="preserve">      2. Otros acreedores</t>
  </si>
  <si>
    <t>VI. Efectivo y otros líquidos equival.</t>
  </si>
  <si>
    <t>Total activo</t>
  </si>
  <si>
    <t>Total patrimonio neto y pasivo</t>
  </si>
  <si>
    <t>Balance de situación</t>
  </si>
  <si>
    <t>Concepto</t>
  </si>
  <si>
    <t>Activo no corriente</t>
  </si>
  <si>
    <t>Activo corriente</t>
  </si>
  <si>
    <t>Pasivo no corriente</t>
  </si>
  <si>
    <t>Pasivo corriente</t>
  </si>
  <si>
    <t>Fondos propios</t>
  </si>
  <si>
    <t>Capital social</t>
  </si>
  <si>
    <t>Patrimonio neto</t>
  </si>
  <si>
    <t>Compras</t>
  </si>
  <si>
    <t>S.Inicial</t>
  </si>
  <si>
    <t>Diferencias</t>
  </si>
  <si>
    <t>Total</t>
  </si>
  <si>
    <t>Inversiones</t>
  </si>
  <si>
    <t>Total explotación</t>
  </si>
  <si>
    <t>Realizado</t>
  </si>
  <si>
    <t>Plan General de Contabilidad</t>
  </si>
  <si>
    <t>Fondo social</t>
  </si>
  <si>
    <t>Capital</t>
  </si>
  <si>
    <t>Socios por desembolsos no exigidos</t>
  </si>
  <si>
    <t>Socios por aportaciones no dinerarias pendientes</t>
  </si>
  <si>
    <t>Acciones o participaciones propias en situaciones especiales</t>
  </si>
  <si>
    <t>Acciones o participaciones propias para reducción de capital</t>
  </si>
  <si>
    <t>Prima de emisión o asunción</t>
  </si>
  <si>
    <t>Otros instrumentos de patrimonio neto</t>
  </si>
  <si>
    <t>Reserva legal</t>
  </si>
  <si>
    <t>Reservas voluntarias</t>
  </si>
  <si>
    <t>Reservas especiales</t>
  </si>
  <si>
    <t>Reservas por perdidas y ganancias actuariales</t>
  </si>
  <si>
    <t>Aportaciones de socios o propietarios</t>
  </si>
  <si>
    <t>Diferencias por ajuste del capital a euros</t>
  </si>
  <si>
    <t>Remanente</t>
  </si>
  <si>
    <t>Resultados negativos de ejercicios anteriores</t>
  </si>
  <si>
    <t>Resultados del ejercicio</t>
  </si>
  <si>
    <t>Subvenciones oficiales de capital</t>
  </si>
  <si>
    <t>Donaciones y legados de capital</t>
  </si>
  <si>
    <t>Otras subvenciones, donaciones y legados</t>
  </si>
  <si>
    <t>Ajustes por valoración en activos mantenidos para la venta</t>
  </si>
  <si>
    <t>Operaciones de cobertura</t>
  </si>
  <si>
    <t>Diferencias de conversión</t>
  </si>
  <si>
    <t>Ajustes por valoración en activos no corrientes y grupos enajenables</t>
  </si>
  <si>
    <t>Ingresos fiscales a distribuir en varios ejercicios</t>
  </si>
  <si>
    <t>Provisión retribuciones L.P. al personal</t>
  </si>
  <si>
    <t>Provisión para impuestos</t>
  </si>
  <si>
    <t>Provisión para otras responsabilidades</t>
  </si>
  <si>
    <t>Provisión por desmantelamiento</t>
  </si>
  <si>
    <t>Provisión para actuaciones medioambientales</t>
  </si>
  <si>
    <t>Provisión para reestructuraciones</t>
  </si>
  <si>
    <t>Provisión por transacciones con pagos basados en instrumentos de patrimonio</t>
  </si>
  <si>
    <t>Acciones o participaciones L.P. consideradas como pasivos financieros</t>
  </si>
  <si>
    <t>Desembolsos no exigidos por acciones o participaciones considerados como pasivos financieros</t>
  </si>
  <si>
    <t>Aportaciones no dinerarias pendientes por acciones o participaciones considerados como pasivos financieros</t>
  </si>
  <si>
    <t>Deudas a L.P. con entidades de crédito vinculadas</t>
  </si>
  <si>
    <t xml:space="preserve">Proveedores de inmovilizado a L.P. partes vinculadas </t>
  </si>
  <si>
    <t>Acreedores por arrendamiento financiero a L.P. partes vinculadas</t>
  </si>
  <si>
    <t>Otras deudas a L.P. con partes vinculadas</t>
  </si>
  <si>
    <t>Deudas L.P. con entidades de crédito</t>
  </si>
  <si>
    <t>Deudas a L.P.</t>
  </si>
  <si>
    <t>Deudas a L.P. transformables en subvenciones, donaciones y legados</t>
  </si>
  <si>
    <t xml:space="preserve">Proveedores de inmovilizado a L.P. </t>
  </si>
  <si>
    <t>Acreedores por arrendamiento financiero a L.P.</t>
  </si>
  <si>
    <t>Efectos a pagar a L.P.</t>
  </si>
  <si>
    <t>Pasivos por derivados financieros a L.P.</t>
  </si>
  <si>
    <t>Obligaciones y bonos</t>
  </si>
  <si>
    <t>Obligaciones y bonos convertibles</t>
  </si>
  <si>
    <t>Deudas representativas en otros valores negociables</t>
  </si>
  <si>
    <t>Fianzas recibidas a L.P.</t>
  </si>
  <si>
    <t>Anticipos recibidos por ventas o prestación de servicios a L.P.</t>
  </si>
  <si>
    <t>Depósitos recibidos a L.P.</t>
  </si>
  <si>
    <t>Garantías financieras a L.P.</t>
  </si>
  <si>
    <t>Acciones o participaciones emitidas</t>
  </si>
  <si>
    <t xml:space="preserve">Suscriptores de acciones </t>
  </si>
  <si>
    <t>Capital emitido pendiente de inscripción</t>
  </si>
  <si>
    <t>Acciones o participaciones consideradas como pasivos financieros</t>
  </si>
  <si>
    <t>Suscriptores de acciones consideradas como pasivos financieros</t>
  </si>
  <si>
    <t>Suscriptores de acciones consideradas como pasivos financieros pendientes de inscripción</t>
  </si>
  <si>
    <t>Investigación</t>
  </si>
  <si>
    <t>Desarrollo</t>
  </si>
  <si>
    <t>Concesiones administrativas</t>
  </si>
  <si>
    <t>Propiedad industrial</t>
  </si>
  <si>
    <t>Fondo de comercio</t>
  </si>
  <si>
    <t>Derechos de traspaso</t>
  </si>
  <si>
    <t>Aplicaciones informáticas</t>
  </si>
  <si>
    <t>Anticipos para inmovilización</t>
  </si>
  <si>
    <t>Terrenos y bienes naturales</t>
  </si>
  <si>
    <t>Construcciones</t>
  </si>
  <si>
    <t>Instalaciones técnicas</t>
  </si>
  <si>
    <t>Maquinaria</t>
  </si>
  <si>
    <t>Utillaje</t>
  </si>
  <si>
    <t>Otras instalaciones</t>
  </si>
  <si>
    <t>Mobiliario</t>
  </si>
  <si>
    <t>Equipos para procesos de información</t>
  </si>
  <si>
    <t>Elementos de transporte</t>
  </si>
  <si>
    <t>Otro inmovilizado material</t>
  </si>
  <si>
    <t>Inversiones en terrenos y bienes naturales</t>
  </si>
  <si>
    <t>Inversiones en construcciones</t>
  </si>
  <si>
    <t>Adaptación de terrenos y bienes naturales</t>
  </si>
  <si>
    <t>Construcciones en curso</t>
  </si>
  <si>
    <t>Instalaciones técnicas en montaje</t>
  </si>
  <si>
    <t>Maquinaria en montaje</t>
  </si>
  <si>
    <t>Equipos para procesos de información en montaje</t>
  </si>
  <si>
    <t>Participaciones a L.P. en partes vinculadas</t>
  </si>
  <si>
    <t>Valores representativos de deuda a L.P. de partes vinculadas</t>
  </si>
  <si>
    <t>Créditos a L.P. a partes vinculadas</t>
  </si>
  <si>
    <t>Desembolsos pendientes sobre participaciones a L.P. partes vinculadas</t>
  </si>
  <si>
    <t>Inversiones financieras a L.P. en instrumentos patrimonio</t>
  </si>
  <si>
    <t>Valores representativos de deuda a L.P.</t>
  </si>
  <si>
    <t xml:space="preserve">Créditos a L.P. </t>
  </si>
  <si>
    <t>Créditos a L.P. por enajenación del inmovilizado</t>
  </si>
  <si>
    <t>Créditos a L.P. al personal</t>
  </si>
  <si>
    <t>Activos por derivados financieros a L.P.</t>
  </si>
  <si>
    <t>Derechos de reembolso derivados de contratos de seguro relativos al personal</t>
  </si>
  <si>
    <t>Imposiciones a L.P.</t>
  </si>
  <si>
    <t>Desembolsos pendientes sobre participaciones en el patrimonio a L.P.</t>
  </si>
  <si>
    <t>Fianzas constituidas a L.P.</t>
  </si>
  <si>
    <t>Depósitos constituidos a L.P.</t>
  </si>
  <si>
    <t>Amortización acumulada del inmovilizado intangible</t>
  </si>
  <si>
    <t>Amortización acumulada del inmovilizado material</t>
  </si>
  <si>
    <t>Amortización acumulada de las inversiones inmobiliarias</t>
  </si>
  <si>
    <t>Deterioro del valor del inmovilizado intangible</t>
  </si>
  <si>
    <t>Deterioro del valor del inmovilizado material</t>
  </si>
  <si>
    <t>Deterioro del valor de las inversiones inmobiliarias</t>
  </si>
  <si>
    <t>Deterioro del valor de participaciones a L.P. en partes vinculadas</t>
  </si>
  <si>
    <t>Deterioro de valor de valores representativos de deuda a L.P. de partes vinculadas</t>
  </si>
  <si>
    <t>Deterioro de calor de créditos a L.P. a partes vinculadas</t>
  </si>
  <si>
    <t>Deterioro de valor de valores representativos de deuda a L.P.</t>
  </si>
  <si>
    <t>Deterioro de valor de créditos a L.P.</t>
  </si>
  <si>
    <t>Mercaderías A</t>
  </si>
  <si>
    <t>Mercaderías B</t>
  </si>
  <si>
    <t>Materias primas A</t>
  </si>
  <si>
    <t>Materias primas B</t>
  </si>
  <si>
    <t>Elementos y conjuntos incorporables</t>
  </si>
  <si>
    <t>Combustibles</t>
  </si>
  <si>
    <t>Repuestos</t>
  </si>
  <si>
    <t>Materiales diversos</t>
  </si>
  <si>
    <t>Embalajes</t>
  </si>
  <si>
    <t>Envases</t>
  </si>
  <si>
    <t>Material de oficina</t>
  </si>
  <si>
    <t>Productos en curso A</t>
  </si>
  <si>
    <t>Productos en curso B</t>
  </si>
  <si>
    <t>Productos semiterminados A</t>
  </si>
  <si>
    <t>Productos semiterminados B</t>
  </si>
  <si>
    <t>Productos terminados A</t>
  </si>
  <si>
    <t>Productos terminados B</t>
  </si>
  <si>
    <t>Subproductos A</t>
  </si>
  <si>
    <t>Subproductos B</t>
  </si>
  <si>
    <t>Residuos A</t>
  </si>
  <si>
    <t>Residuos B</t>
  </si>
  <si>
    <t>Materiales recuperados A</t>
  </si>
  <si>
    <t>Materiales recuperados B</t>
  </si>
  <si>
    <t>Deterioro de valor de las mercaderías</t>
  </si>
  <si>
    <t>Deterioro de valor de las materias primas</t>
  </si>
  <si>
    <t>Deterioro de valor de otros aprovisionamientos</t>
  </si>
  <si>
    <t>Deterioro de valor de los productos en curso</t>
  </si>
  <si>
    <t>Deterioro de valor de los productos semiterminados</t>
  </si>
  <si>
    <t>Deterioro de valor de los productos terminados</t>
  </si>
  <si>
    <t>Deterioro de valor de los subproductos, residuos y materiales recuperados</t>
  </si>
  <si>
    <t>Proveedores</t>
  </si>
  <si>
    <t>Proveedores, efectos comerciales a pagar</t>
  </si>
  <si>
    <t>Proveedores, empresas del grupo</t>
  </si>
  <si>
    <t>Proveedores, empresas asociadas</t>
  </si>
  <si>
    <t>Proveedores, otras partes vinculadas</t>
  </si>
  <si>
    <t>Envases y embalajes a devolver a proveedores</t>
  </si>
  <si>
    <t>Anticipos a proveedores</t>
  </si>
  <si>
    <t>Acreedores por prestaciones de servicios</t>
  </si>
  <si>
    <t>Acreedores, efectos comerciales a pagar</t>
  </si>
  <si>
    <t xml:space="preserve">Acreedores por operaciones en común </t>
  </si>
  <si>
    <t>Clientes</t>
  </si>
  <si>
    <t>Clientes, efectos comerciales</t>
  </si>
  <si>
    <t>Clientes, operaciones de “factoring"</t>
  </si>
  <si>
    <t>Clientes, empresas del grupo</t>
  </si>
  <si>
    <t>Clientes, empresas asociadas</t>
  </si>
  <si>
    <t>Clientes, otras partes vinculadas</t>
  </si>
  <si>
    <t>Clientes de dudoso cobro</t>
  </si>
  <si>
    <t>Envases y embalajes a devolver por clientes</t>
  </si>
  <si>
    <t>Anticipos de clientes</t>
  </si>
  <si>
    <t>Deudores</t>
  </si>
  <si>
    <t>Deudores, efectos comerciales</t>
  </si>
  <si>
    <t>Deudores de dudoso cobro</t>
  </si>
  <si>
    <t>Deudores por operaciones en común</t>
  </si>
  <si>
    <t>Clientes a L.P.</t>
  </si>
  <si>
    <t>Anticipos de remuneraciones</t>
  </si>
  <si>
    <t>Remuneraciones pendientes de pago</t>
  </si>
  <si>
    <t>Remuneraciones mediante sistemas de aportación definida pendientes de pago</t>
  </si>
  <si>
    <t>Hacienda pública, deudora por diversos conceptos</t>
  </si>
  <si>
    <t>Organismos de la seguridad social, deudores</t>
  </si>
  <si>
    <t>Hacienda pública, IVA soportado</t>
  </si>
  <si>
    <t>Hacienda pública, retenciones y pagos a cuenta</t>
  </si>
  <si>
    <t>Activos por impuesto diferido</t>
  </si>
  <si>
    <t>Hacienda pública, acreedora por conceptos fiscales</t>
  </si>
  <si>
    <t>Organismos de la seguridad social, acreedores</t>
  </si>
  <si>
    <t>Hacienda pública, IVA repercutido</t>
  </si>
  <si>
    <t>Pasivos por diferencias temporarias imponibles</t>
  </si>
  <si>
    <t>Gastos anticipados</t>
  </si>
  <si>
    <t>Ingresos anticipados</t>
  </si>
  <si>
    <t>Deterioro de valor de crédito por operaciones comerciales</t>
  </si>
  <si>
    <t>Deterioro de valor de crédito por operaciones comerciales con partes vinculadas</t>
  </si>
  <si>
    <t>Provisiones para operaciones comerciales</t>
  </si>
  <si>
    <t>Obligaciones y bonos a C.P.</t>
  </si>
  <si>
    <t>Obligaciones y bonos convertibles a C.P.</t>
  </si>
  <si>
    <t>Acciones o participaciones a C.P. consideradas pasivos financieros</t>
  </si>
  <si>
    <t>Deudas representadas en otros valores negociables a C.P.</t>
  </si>
  <si>
    <t>Intereses a C.P. de empréstitos y otras emisiones análogas</t>
  </si>
  <si>
    <t>Dividendos de acciones o participaciones consideradas como pasivos financieros</t>
  </si>
  <si>
    <t>Valores negociables amortizados</t>
  </si>
  <si>
    <t>Deudas a C.P. con entidades de crédito vinculadas</t>
  </si>
  <si>
    <t>Proveedores de inmovilizado a C.P. partes vinculadas</t>
  </si>
  <si>
    <t>Acreedores por arrendamiento financiero a C.P., partes vinculadas</t>
  </si>
  <si>
    <t>Otras deudas a C.P. con partes vinculadas</t>
  </si>
  <si>
    <t>Intereses a C.P. de deudas con partes vinculadas</t>
  </si>
  <si>
    <t>Deudas a C.P. con entidades de crédito</t>
  </si>
  <si>
    <t>Deudas a C.P.</t>
  </si>
  <si>
    <t>Deudas a C.P. transformables en subvenciones, donaciones y legados</t>
  </si>
  <si>
    <t xml:space="preserve">Proveedores de inmovilizado a C.P.  </t>
  </si>
  <si>
    <t>Acreedores por arrendamiento financiero a C.P.</t>
  </si>
  <si>
    <t>Efectos a pagar a C.P.</t>
  </si>
  <si>
    <t>Dividendo activo a pagar</t>
  </si>
  <si>
    <t>Intereses a C.P. de deudas con entidades de crédito</t>
  </si>
  <si>
    <t>Intereses a C.P. d deudas</t>
  </si>
  <si>
    <t>Provisiones a C.P.</t>
  </si>
  <si>
    <t>Participaciones a C.P. en partes vinculadas</t>
  </si>
  <si>
    <t>Valores representativos de deuda a C.P. de partes vinculadas</t>
  </si>
  <si>
    <t>Créditos a C.P. a partes vinculadas</t>
  </si>
  <si>
    <t>Intereses a C.P. de valores representativos de deuda de partes vinculadas</t>
  </si>
  <si>
    <t>Intereses a C.P. de créditos a partes vinculadas</t>
  </si>
  <si>
    <t>Dividendo a cobrar de inversiones financieras en partes vinculadas</t>
  </si>
  <si>
    <t>Desembolsos pendientes sobre participaciones a C.P. en partes vinculadas</t>
  </si>
  <si>
    <t>Inversiones financieras a C.P. en instrumentos de patrimonio</t>
  </si>
  <si>
    <t>Valores representativos de deuda a C.P.</t>
  </si>
  <si>
    <t>Créditos a C.P.</t>
  </si>
  <si>
    <t>Créditos a C.P. por enajenación de inmovilizado</t>
  </si>
  <si>
    <t>Créditos a C.P. al personal</t>
  </si>
  <si>
    <t>Dividendo a cobrar</t>
  </si>
  <si>
    <t>Intereses a C.P. de valores representativos de deuda</t>
  </si>
  <si>
    <t>Intereses a C.P. de créditos</t>
  </si>
  <si>
    <t>Imposiciones a C.P.</t>
  </si>
  <si>
    <t>Desembolsos pendientes sobre participaciones en el patrimonio neto a C.P.</t>
  </si>
  <si>
    <t>Titular de la explotación</t>
  </si>
  <si>
    <t>Cuenta corriente con socios y administradores</t>
  </si>
  <si>
    <t>Cuenta corriente con otras personas y partes vinculadas</t>
  </si>
  <si>
    <t>Cuentas corrientes en fusiones y escisiones</t>
  </si>
  <si>
    <t>Cuenta corriente con uniones temporales de empresas y comunidades de bienes</t>
  </si>
  <si>
    <t>Partidas pendientes de aplicación</t>
  </si>
  <si>
    <t>Desembolsos exigidos sobre participaciones en el patrimonio neto</t>
  </si>
  <si>
    <t>Dividendo activo a cuenta</t>
  </si>
  <si>
    <t>Socios por desembolsos exigidos</t>
  </si>
  <si>
    <t>Derivados financieros a C.P.</t>
  </si>
  <si>
    <t>Fianzas recibidas a C.P.</t>
  </si>
  <si>
    <t>Depósitos recibidos a C.P.</t>
  </si>
  <si>
    <t>Fianzas constituidas a C.P.</t>
  </si>
  <si>
    <t>Depósitos constituidos a C.P.</t>
  </si>
  <si>
    <t>Intereses pagados por anticipado</t>
  </si>
  <si>
    <t>Intereses cobrados por anticipado</t>
  </si>
  <si>
    <t>Garantías financieras a C.P.</t>
  </si>
  <si>
    <t>Caja, euros</t>
  </si>
  <si>
    <t>Caja, moneda extranjera</t>
  </si>
  <si>
    <t>Bancos e instituciones de crédito, c/c vista, euros</t>
  </si>
  <si>
    <t>Bancos e instituciones de crédito, c/c vista, moneda extranjera</t>
  </si>
  <si>
    <t>Bancos e instituciones de crédito, cuentas de ahorro, euros</t>
  </si>
  <si>
    <t>Bancos e instituciones de crédito, cuentas de ahorro, moneda extranjera</t>
  </si>
  <si>
    <t>Inversiones a C.P. de gran liquidez</t>
  </si>
  <si>
    <t>Inmovilizado</t>
  </si>
  <si>
    <t>Inversiones con personas y entidades vinculadas</t>
  </si>
  <si>
    <t>Inversiones financieras</t>
  </si>
  <si>
    <t>Existencias, deudores comerciales y otras cuentas a cobrar</t>
  </si>
  <si>
    <t>Otros activos</t>
  </si>
  <si>
    <t>Provisiones</t>
  </si>
  <si>
    <t>Deudas con características especiales</t>
  </si>
  <si>
    <t>Deudas con personas y entidades vinculadas</t>
  </si>
  <si>
    <t>Acreedores comerciales y otras cuentas a pagar</t>
  </si>
  <si>
    <t>Otros pasivos</t>
  </si>
  <si>
    <t>Deterioro de valor de participaciones a C.P. en partes vinculadas</t>
  </si>
  <si>
    <t>Deterioro de valores representativos de deuda a C.P. de partes vinculadas</t>
  </si>
  <si>
    <t>Deterioro de valor de crédito a C.P. a partes vinculadas</t>
  </si>
  <si>
    <t>Deterioro de valores representativos a C.P.</t>
  </si>
  <si>
    <t>Deterioro de valor de créditos a C.P.</t>
  </si>
  <si>
    <t>Deterioro del valor de activos no corrientes mantenidos para la venta</t>
  </si>
  <si>
    <t>Compras de mercaderías</t>
  </si>
  <si>
    <t>Compras de materias primas</t>
  </si>
  <si>
    <t>Compras de otros aprovisionamientos</t>
  </si>
  <si>
    <t>Descuentos sobre compras por pronto pago</t>
  </si>
  <si>
    <t>Trabajos realizados por otras empresa</t>
  </si>
  <si>
    <t>Devoluciones de compras y operaciones similares</t>
  </si>
  <si>
    <t>"Rappels" por compras</t>
  </si>
  <si>
    <t>Variación de existencias de mercaderías</t>
  </si>
  <si>
    <t>Variación de existencias de materias primas</t>
  </si>
  <si>
    <t>Variación de existencias de otros aprovisionamientos</t>
  </si>
  <si>
    <t>Gastos en investigación y desarrollo</t>
  </si>
  <si>
    <t>Arrendamientos y cánones</t>
  </si>
  <si>
    <t>Reparaciones y conservación</t>
  </si>
  <si>
    <t>Servicios de profesionales independientes</t>
  </si>
  <si>
    <t>Transportes</t>
  </si>
  <si>
    <t>Primas de seguros</t>
  </si>
  <si>
    <t>Servicios bancarios y similares</t>
  </si>
  <si>
    <t>Publicidad, propaganda y relaciones públicas</t>
  </si>
  <si>
    <t>Suministros</t>
  </si>
  <si>
    <t>Otros servicios</t>
  </si>
  <si>
    <t>Impuesto sobre beneficios</t>
  </si>
  <si>
    <t>Otros tributos</t>
  </si>
  <si>
    <t xml:space="preserve">Ajustes negativos en la imposición sobre beneficios </t>
  </si>
  <si>
    <t>Ajustes negativos en la imposición indirecta</t>
  </si>
  <si>
    <t>Devolución de impuestos</t>
  </si>
  <si>
    <t xml:space="preserve">Ajustes positivos en la imposición sobre beneficios </t>
  </si>
  <si>
    <t>Ajustes positivos en la imposición indirecta</t>
  </si>
  <si>
    <t>Sueldos y salarios</t>
  </si>
  <si>
    <t>Indemnizaciones</t>
  </si>
  <si>
    <t>Seguridad social a cargo de la empresa</t>
  </si>
  <si>
    <t>Otros gastos sociales</t>
  </si>
  <si>
    <t>Pérdidas de créditos comerciales</t>
  </si>
  <si>
    <t>Resultados de operaciones en común</t>
  </si>
  <si>
    <t>Otras pérdidas en gestión corriente</t>
  </si>
  <si>
    <t>Gastos financieros por actualización de provisiones</t>
  </si>
  <si>
    <t>Intereses de obligaciones y bonos</t>
  </si>
  <si>
    <t>Intereses de deudas</t>
  </si>
  <si>
    <t>Pérdidas de créditos no comerciales</t>
  </si>
  <si>
    <t>Diferencias negativas de cambio</t>
  </si>
  <si>
    <t>Otros gastos financieros</t>
  </si>
  <si>
    <t>Pérdidas procedentes del inmovilizado intangible</t>
  </si>
  <si>
    <t>Pérdidas procedentes del inmovilizado material</t>
  </si>
  <si>
    <t>Pérdidas procedentes de las inversiones inmobiliarias</t>
  </si>
  <si>
    <t>Pérdidas por operaciones con obligaciones propias</t>
  </si>
  <si>
    <t>Gastos excepcionales</t>
  </si>
  <si>
    <t>Amortización del inmovilizado intangible</t>
  </si>
  <si>
    <t>Amortización del inmovilizado material</t>
  </si>
  <si>
    <t>Amortización e las inversiones inmobiliarias</t>
  </si>
  <si>
    <t>Pérdidas por deterioro del inmovilizado intangible</t>
  </si>
  <si>
    <t>Pérdidas por deterioro del inmovilizado material</t>
  </si>
  <si>
    <t>Pérdidas por deterioro de las inversiones inmobiliarias</t>
  </si>
  <si>
    <t>Pérdidas por deterioro de existencias</t>
  </si>
  <si>
    <t>Dotación a la provisión por operaciones comerciales</t>
  </si>
  <si>
    <t>Pérdidas por deterioro de créditos a L.P.</t>
  </si>
  <si>
    <t>Pérdidas por deterioro de créditos a C.P.</t>
  </si>
  <si>
    <t>Ventas de mercaderías</t>
  </si>
  <si>
    <t>Ventas de productos terminados</t>
  </si>
  <si>
    <t>Ventas de productos semiterminados</t>
  </si>
  <si>
    <t>Ventas de subproductos y residuos</t>
  </si>
  <si>
    <t>Ventas de envases y embalajes</t>
  </si>
  <si>
    <t>Prestaciones de servicios</t>
  </si>
  <si>
    <t>Descuentos sobre ventas por pronto pago</t>
  </si>
  <si>
    <t>Devoluciones de ventas y operaciones similares</t>
  </si>
  <si>
    <t>"Rappels" sobre ventas</t>
  </si>
  <si>
    <t>Variación de existencias de productos en curso</t>
  </si>
  <si>
    <t>Variación de existencias de productos semiterminados</t>
  </si>
  <si>
    <t>Variación de existencias de productos terminados</t>
  </si>
  <si>
    <t>Trabajos realizados para el inmovilizado intangible</t>
  </si>
  <si>
    <t>Trabajos realizados para el inmovilizado material</t>
  </si>
  <si>
    <t>Trabajos realizados en inversiones inmobiliarias</t>
  </si>
  <si>
    <t>Trabajos realizados para el inmovilizado material en curso</t>
  </si>
  <si>
    <t>Subvenciones, donaciones y legados a la explotación</t>
  </si>
  <si>
    <t>Ingresos por arrendamientos</t>
  </si>
  <si>
    <t>Ingresos de propiedad industrial cedida en explotación</t>
  </si>
  <si>
    <t>Ingresos por comisiones</t>
  </si>
  <si>
    <t>Ingresos por servicios al personal</t>
  </si>
  <si>
    <t>Ingresos por servicios diversos</t>
  </si>
  <si>
    <t>Ingresos de valores representativos de deuda</t>
  </si>
  <si>
    <t>Ingresos de créditos</t>
  </si>
  <si>
    <t xml:space="preserve">Diferencias positivas de cambio </t>
  </si>
  <si>
    <t>Otros ingresos financieros</t>
  </si>
  <si>
    <t>Beneficios procedentes del inmovilizado intangible</t>
  </si>
  <si>
    <t>Beneficios procedentes del inmovilizado material</t>
  </si>
  <si>
    <t>Beneficios procedentes de las inversiones inmobiliarias</t>
  </si>
  <si>
    <t>Diferencia negativa en combinaciones de negocios</t>
  </si>
  <si>
    <t>Beneficios por operaciones con obligaciones propias</t>
  </si>
  <si>
    <t>Ingresos excepcionales</t>
  </si>
  <si>
    <t>Reversión del deterioro del inmovilizado intangible</t>
  </si>
  <si>
    <t>Reversión del deterioro del inmovilizado material</t>
  </si>
  <si>
    <t>Reversión del deterioro de las inversiones inmobiliarias</t>
  </si>
  <si>
    <t>Reversión del deterioro de existencias</t>
  </si>
  <si>
    <t>Reversión del deterioro de créditos de operaciones comerciales</t>
  </si>
  <si>
    <t>Exceso de provisiones</t>
  </si>
  <si>
    <t>Reversión del deterioro de créditos a L.P.</t>
  </si>
  <si>
    <t>Reversión del deterioro de créditos a C.P.</t>
  </si>
  <si>
    <t>Pérdidas en activos financieros disponibles para la venta</t>
  </si>
  <si>
    <t>Pérdidas por coberturas de flujos de efectivo</t>
  </si>
  <si>
    <t>Perdidas por coberturas de inversiones netas en un negocio en el extranjero</t>
  </si>
  <si>
    <t>Trasferencia de beneficios por coberturas de flujos de efectivo</t>
  </si>
  <si>
    <t>Diferencias de conversión negativas</t>
  </si>
  <si>
    <t>Transferencia de diferencias de conversión positivas</t>
  </si>
  <si>
    <t>Ingresos fiscales por diferencias permanentes</t>
  </si>
  <si>
    <t>Ingresos fiscales por deducciones y bonificaciones</t>
  </si>
  <si>
    <t>Transferencias de diferencias permanentes</t>
  </si>
  <si>
    <t>Transferencias de deducciones y bonificaciones</t>
  </si>
  <si>
    <t>Transferencia de subvenciones oficiales de capital</t>
  </si>
  <si>
    <t>Transferencia de donaciones y legados de capital</t>
  </si>
  <si>
    <t>Transferencia de otras subvenciones, donaciones y legados.</t>
  </si>
  <si>
    <t>Pérdidas actuariales</t>
  </si>
  <si>
    <t>Ajustes negativos en activos por retribuciones a L.P., de prestación definida</t>
  </si>
  <si>
    <t>Pérdidas en activos no corrientes y grupos enajenables de elementos mantenidos para la venta</t>
  </si>
  <si>
    <t>Transferencia de beneficios en activos no corrientes y grupos enajenables de elementos mantenidos para la venta</t>
  </si>
  <si>
    <t>Deterioro de participaciones en el patrimonio, empresas del grupo</t>
  </si>
  <si>
    <t>Deterioro de participaciones en el patrimonio, empresas asociadas</t>
  </si>
  <si>
    <t>Beneficios en activos financieros disponibles para la venta</t>
  </si>
  <si>
    <t>Transferencia de pérdidas de activos financieros disponibles para la venta</t>
  </si>
  <si>
    <t>Beneficios por coberturas de flujos efectivo</t>
  </si>
  <si>
    <t>Beneficios por coberturas de una inversión neta en un negocio en el extranjero</t>
  </si>
  <si>
    <t>Transferencia de pérdidas por coberturas de flujos de efectivo</t>
  </si>
  <si>
    <t>Diferencias de conversión positivas</t>
  </si>
  <si>
    <t>Ingresos de subvenciones oficiales del capital</t>
  </si>
  <si>
    <t>Ingresos de donaciones y legados de capital</t>
  </si>
  <si>
    <t>Ingresos de otras subvenciones, donaciones y legados</t>
  </si>
  <si>
    <t>Ganancias actuariales</t>
  </si>
  <si>
    <t>Ajustes positivos en activos por retribuciones a L.P. de prestación definida</t>
  </si>
  <si>
    <t>Beneficios en activos no corrientes y grupos enajenables de elementos mantenidos para la venta</t>
  </si>
  <si>
    <t>Transferencia de pérdidas en activos no corrientes y grupos enajenables de elementos mantenidos para la venta</t>
  </si>
  <si>
    <t>Recuperación de ajustes valorativos negativos previos, empresas del grupo</t>
  </si>
  <si>
    <t>Recuperación de ajustes valorativos negativos previos, empresas asociadas</t>
  </si>
  <si>
    <t>Transferencia por deterioro de ajustes valorativos negativos previos, empresas del grupo</t>
  </si>
  <si>
    <t>Transferencia por deterioro de ajustes valorativos negativos previos, empresas asociadas</t>
  </si>
  <si>
    <t>Socios desembolsos no exigidos capital social</t>
  </si>
  <si>
    <t>Socios aportaciones no dinerarias pendientes capital social</t>
  </si>
  <si>
    <t>Socios por aportaciones no dinerarias</t>
  </si>
  <si>
    <t>Patrimonio neto por emisión de instrumentos financieros compuestos</t>
  </si>
  <si>
    <t>Resto de instrumentos de patrimonio neto</t>
  </si>
  <si>
    <t>Reservas para acciones o participaciones</t>
  </si>
  <si>
    <t>Reservas estatutarias</t>
  </si>
  <si>
    <t>Reserva por capital amortizado</t>
  </si>
  <si>
    <t>Reserva de fondo de comercio</t>
  </si>
  <si>
    <t>Reserva de acciones propias aceptadas en garantía</t>
  </si>
  <si>
    <t>Reserva de capitalización</t>
  </si>
  <si>
    <t>Reserva de nivelación</t>
  </si>
  <si>
    <t>Cobertura de flujos de efectivo</t>
  </si>
  <si>
    <t>Cobertura de una inversión neta en un negocio en el extranjero</t>
  </si>
  <si>
    <t>Ingresos fiscales por diferentes conceptos</t>
  </si>
  <si>
    <t>Ingresos fiscales por deducciones</t>
  </si>
  <si>
    <t>Desembolsos no exigidos, empresas del grupo</t>
  </si>
  <si>
    <t>Desembolsos no exigidos, empresas asociadas</t>
  </si>
  <si>
    <t>Desembolsos no exigidos, otras partes vinculadas</t>
  </si>
  <si>
    <t>Otros desembolsos no exigidos</t>
  </si>
  <si>
    <t>Aportaciones no dinerarias pendientes, empresas del grupo</t>
  </si>
  <si>
    <t>Aportaciones no dinerarias pendientes, empresas asociadas</t>
  </si>
  <si>
    <t>Aportaciones no dinerarias pendientes, otras partes vinculadas</t>
  </si>
  <si>
    <t>Otras aportaciones no dinerarias pendientes</t>
  </si>
  <si>
    <t>Deudas a L.P. con entidades de crédito, empresas del grupo</t>
  </si>
  <si>
    <t>Deudas a L.P. con entidades de crédito, empresas asociadas</t>
  </si>
  <si>
    <t>Deudas a L.P. con otras entidades de crédito vinculadas</t>
  </si>
  <si>
    <t>Proveedores de inmovilizado a L.P., empresas del grupo</t>
  </si>
  <si>
    <t>Proveedores de inmovilizado a L.P., empresas asociadas</t>
  </si>
  <si>
    <t>Proveedores de inmovilizado a L.P., otras partes vinculadas</t>
  </si>
  <si>
    <t>Acreedores por arrendamiento financiero a L.P. empresas del grupo</t>
  </si>
  <si>
    <t>Acreedores por arrendamiento financiero a L.P., empresas asociadas</t>
  </si>
  <si>
    <t>Acreedores por arrendamiento financiero a L.P., otras partes vinculadas</t>
  </si>
  <si>
    <t>Otras deudas a L.P., empresas del grupo</t>
  </si>
  <si>
    <t>Otras deudas a L.P., empresas asociadas</t>
  </si>
  <si>
    <t>Otras deudas a L.P., otras partes vinculadas</t>
  </si>
  <si>
    <t>Pasivos por derivados financieros a L.P., cartera de negociación</t>
  </si>
  <si>
    <t>Pasivos por derivados financieros a L.P., instrumentos de cobertura</t>
  </si>
  <si>
    <t>Participaciones a L.P. en empresas del grupo</t>
  </si>
  <si>
    <t>Participaciones a L.P. en empresas asociadas</t>
  </si>
  <si>
    <t>Participaciones a L.P. en otras partes vinculadas</t>
  </si>
  <si>
    <t>Valores representativos de deuda a L.P. de empresas del grupo</t>
  </si>
  <si>
    <t>Valores representativos de deuda a L.P. de empresas asociadas</t>
  </si>
  <si>
    <t>Valores representativos de deuda a L.P. de otras partes vinculadas</t>
  </si>
  <si>
    <t>Créditos a L.P. a empresas del grupo</t>
  </si>
  <si>
    <t>Créditos a L.P. a empresas asociadas</t>
  </si>
  <si>
    <t>Créditos a L.P. a otras partes vinculadas</t>
  </si>
  <si>
    <t>Desembolsos  pendientes s/participaciones L.P., empresas del grupo</t>
  </si>
  <si>
    <t>Desembolsos  pendientes s/participaciones L.P., empresas asociadas</t>
  </si>
  <si>
    <t>Desembolsos  pendientes s/participaciones L.P., otras partes vinculadas</t>
  </si>
  <si>
    <t>Activos por derivados financieros a L.P., cartera de negociación</t>
  </si>
  <si>
    <t>Activos por derivados financieros a L.P., instrumentos de cobertura</t>
  </si>
  <si>
    <t>Amortización acumulada de investigación</t>
  </si>
  <si>
    <t>Amortización acumulada de desarrollo</t>
  </si>
  <si>
    <t>Amortización acumulada de concesiones administrativas</t>
  </si>
  <si>
    <t>Amortización acumulada de propiedad industrial</t>
  </si>
  <si>
    <t>Amortización acumulada de derechos de traspaso</t>
  </si>
  <si>
    <t>Amortización acumulada de aplicaciones informáticas</t>
  </si>
  <si>
    <t>Amortización acumulada de construcciones</t>
  </si>
  <si>
    <t>Amortización acumulada de instalaciones técnicas</t>
  </si>
  <si>
    <t>Amortización acumulada de maquinaria</t>
  </si>
  <si>
    <t>Amortización acumulada de utillaje</t>
  </si>
  <si>
    <t>Amortización acumulada de otras instalaciones</t>
  </si>
  <si>
    <t>Amortización acumulada de mobiliario</t>
  </si>
  <si>
    <t>Amortización acumulada de equipos para proceso de la información</t>
  </si>
  <si>
    <t>Amortización acumulada de elementos de transporte</t>
  </si>
  <si>
    <t>Amortización acumulada de otro inmovilizado material</t>
  </si>
  <si>
    <t>Deterioro de valor de investigación</t>
  </si>
  <si>
    <t>Deterioro de valor de desarrollo</t>
  </si>
  <si>
    <t>Deterioro de valor de concesiones administrativas</t>
  </si>
  <si>
    <t>Deterioro de valor de propiedad industrial</t>
  </si>
  <si>
    <t>Deterioro de valor de derechos de traspaso</t>
  </si>
  <si>
    <t>Deterioro de valor de aplicaciones informáticas</t>
  </si>
  <si>
    <t>Deterioro de valor de terrenos y bienes naturales</t>
  </si>
  <si>
    <t>Deterioro de valor de construcciones</t>
  </si>
  <si>
    <t>Deterioro de valor de instalaciones técnicas</t>
  </si>
  <si>
    <t>Deterioro de valor de maquinaria</t>
  </si>
  <si>
    <t>Deterioro de valor de utillaje</t>
  </si>
  <si>
    <t>Deterioro de valor de otras instalaciones</t>
  </si>
  <si>
    <t>Deterioro de valor de mobiliario</t>
  </si>
  <si>
    <t>Deterioro de valor de equipos para proceso de la información</t>
  </si>
  <si>
    <t>Deterioro de valor de elementos de transporte</t>
  </si>
  <si>
    <t>Deterioro de valor de otro inmovilizado material</t>
  </si>
  <si>
    <t>Deterioro de valor de los terrenos y bienes naturales</t>
  </si>
  <si>
    <t>Deterioro de valor de participaciones a L.P. empresas del grupo</t>
  </si>
  <si>
    <t>Deterioro de valor de participaciones a L.P. empresas asociadas</t>
  </si>
  <si>
    <t>Deterioro de valores represen. deuda a L.P. empresas del grupo</t>
  </si>
  <si>
    <t>Deterioro de valores represen. deuda a L.P. empresas asociadas</t>
  </si>
  <si>
    <t>Deterioro de valores represen. deuda a L.P. otras partes vinculadas</t>
  </si>
  <si>
    <t>Deterioro de valor de crédito</t>
  </si>
  <si>
    <t>Proveedores (euros)</t>
  </si>
  <si>
    <t>Proveedores (moneda extranjera)</t>
  </si>
  <si>
    <t>Proveedores, facturas pendientes de recibir o de formalizar</t>
  </si>
  <si>
    <t>Proveedores, empresas del grupo (euros)</t>
  </si>
  <si>
    <t>Efectos comerciales a pagar, empresas del grupo</t>
  </si>
  <si>
    <t>Proveedores, empresas del grupo (moneda extranjera)</t>
  </si>
  <si>
    <t>Envases y embalajes a devolver a proveedores, empresas del grupo</t>
  </si>
  <si>
    <t>Proveedores, empresas del grupo, facturas pendientes de recibir o formalizar</t>
  </si>
  <si>
    <t>Acreedores por prestaciones de servicios (euros)</t>
  </si>
  <si>
    <t>Acreedores por prestaciones de servicios (moneda extranjera)</t>
  </si>
  <si>
    <t>Acreedores por prestaciones de servicios, facturas pendientes de recibir o formalizar</t>
  </si>
  <si>
    <t>Clientes (euros)</t>
  </si>
  <si>
    <t>Clientes, (moneda extranjera)</t>
  </si>
  <si>
    <t>Clientes, facturas pendientes de formalizar</t>
  </si>
  <si>
    <t>Efectos comerciales en cartera</t>
  </si>
  <si>
    <t>Efectos comerciales descontados</t>
  </si>
  <si>
    <t>Efectos comerciales en gestión de cobro</t>
  </si>
  <si>
    <t>Efectos comerciales impagados</t>
  </si>
  <si>
    <t>Clientes empresas del grupo (euros)</t>
  </si>
  <si>
    <t>Efectos comerciales a cobrar, empresas del grupo</t>
  </si>
  <si>
    <t>Clientes empresas del grupo, operaciones de factoring</t>
  </si>
  <si>
    <t>Clientes empresas del grupo, (moneda extranjera)</t>
  </si>
  <si>
    <t>Clientes empresas del grupo de dudoso cobro</t>
  </si>
  <si>
    <t>Envases y embalajes a devolver a clientes, empresas del grupo</t>
  </si>
  <si>
    <t>Clientes empresas del grupo, facturas pendientes de formalizar</t>
  </si>
  <si>
    <t>Deudores (euros)</t>
  </si>
  <si>
    <t>Deudores (moneda extranjera)</t>
  </si>
  <si>
    <t>Deudores, facturas pendientes de formalizar</t>
  </si>
  <si>
    <t>Deudores, efectos comerciales impagados</t>
  </si>
  <si>
    <t>Hacienda pública, deudora por IVA</t>
  </si>
  <si>
    <t>Hacienda pública, deudora por subvenciones concedidas</t>
  </si>
  <si>
    <t>Hacienda pública, deudora por devolución de impuestos</t>
  </si>
  <si>
    <t>Activos por diferencias temporarias deducibles</t>
  </si>
  <si>
    <t>Derechos por deducciones y bonificaciones pendientes de aplicar</t>
  </si>
  <si>
    <t>Crédito por pérdidas a compensar del ejercicio</t>
  </si>
  <si>
    <t>Hacienda pública, acreedora por IVA</t>
  </si>
  <si>
    <t>Hacienda pública, acreedora por retenciones practicadas</t>
  </si>
  <si>
    <t>Hacienda pública, acreedora por impuesto de sociedades</t>
  </si>
  <si>
    <t>Hacienda pública, acreedora por subvenciones a reintegrar</t>
  </si>
  <si>
    <t>Deterioro de valor de créditos por operaciones comerciales con empresas del grupo</t>
  </si>
  <si>
    <t>Deterioro de valor de créditos por operaciones con partes vinculadas</t>
  </si>
  <si>
    <t>Deterioro de valor de créditos por operaciones con otras partes vinculadas</t>
  </si>
  <si>
    <t>Provisión por contratos onerosas</t>
  </si>
  <si>
    <t>Provisión para otras operaciones comerciales</t>
  </si>
  <si>
    <t>Obligaciones y bonos amortizados</t>
  </si>
  <si>
    <t>Otros valores negociables amortizados</t>
  </si>
  <si>
    <t>Deudas a C.P. con entidades de crédito, empresas del grupo</t>
  </si>
  <si>
    <t>Deudas a C.P. con entidades de crédito, empresas asociadas</t>
  </si>
  <si>
    <t>Deudas a C.P. con otras entidades de crédito vinculadas</t>
  </si>
  <si>
    <t>Proveedores de inmovilizado a C.P., empresas del grupo</t>
  </si>
  <si>
    <t>Proveedores de inmovilizado a C.P., empresas asociadas</t>
  </si>
  <si>
    <t>Proveedores de inmovilizado a C.P., otras partes vinculadas</t>
  </si>
  <si>
    <t>Acreedores por arrendamiento financiero a C.P., empresas del grupo</t>
  </si>
  <si>
    <t>Acreedores por arrendamiento financiero a C.P., empresas asociadas</t>
  </si>
  <si>
    <t>Acreedores por arrendamiento financiero a C.P., otras partes vinculadas</t>
  </si>
  <si>
    <t>Otras deudas a C.P. con empresas del grupo</t>
  </si>
  <si>
    <t>Otras deudas a C.P. con empresas asociadas</t>
  </si>
  <si>
    <t>Otras deudas a C.P. con otras empresas partes vinculadas</t>
  </si>
  <si>
    <t>Intereses a C.P. de deudas, empresas del grupo</t>
  </si>
  <si>
    <t>Intereses a C.P. de deudas, empresas asociadas</t>
  </si>
  <si>
    <t>Intereses a C.P. de deudas, otras partes vinculadas</t>
  </si>
  <si>
    <t>Préstamos a C.P. de entidades de crédito</t>
  </si>
  <si>
    <t>Deudas a C.P. por crédito dispuesto</t>
  </si>
  <si>
    <t>Deudas por efectos descontados</t>
  </si>
  <si>
    <t>Deudas por operaciones de “factoring"</t>
  </si>
  <si>
    <t>Provisión a C.P. por retribuciones al personal</t>
  </si>
  <si>
    <t>Provisión a C.P. para impuestos</t>
  </si>
  <si>
    <t>Provisión a C.P. para otras responsabilidades</t>
  </si>
  <si>
    <t>Provisión a C.P. para desmantelamiento, retiro o rehabilitación del inmovilizado</t>
  </si>
  <si>
    <t>Provisión a C.P. para actuaciones medioambientales</t>
  </si>
  <si>
    <t>Provisión a C.P. para reestructuraciones</t>
  </si>
  <si>
    <t>Provisión a C.P. para transacciones con pagos basados en instrumentos de patrimonio</t>
  </si>
  <si>
    <t>Participaciones a C.P. en empresas del grupo</t>
  </si>
  <si>
    <t>Participaciones a C.P. en empresas asociadas</t>
  </si>
  <si>
    <t>Participaciones a C.P. en otras partes vinculadas</t>
  </si>
  <si>
    <t>Valores representativos de deuda a C.P. de empresas del grupo</t>
  </si>
  <si>
    <t>Valores representativos de deuda a C.P. de empresas asociadas</t>
  </si>
  <si>
    <t>Valores representativos de deuda a C.P. de otras partes vinculadas</t>
  </si>
  <si>
    <t>Créditos a C.P. a empresas del grupo</t>
  </si>
  <si>
    <t>Créditos a C.P. a empresas asociadas</t>
  </si>
  <si>
    <t>Créditos a C.P. a otras partes vinculadas</t>
  </si>
  <si>
    <t>Intereses a C.P. de valores representativos de deuda de empresas del grupo</t>
  </si>
  <si>
    <t>Intereses a C.P. de valores representativos de deuda de empresas asociadas</t>
  </si>
  <si>
    <t>Intereses a C.P. de valores representativos de deuda de otras partes vinculadas</t>
  </si>
  <si>
    <t>Intereses a C.P. de créditos a empresas del grupo</t>
  </si>
  <si>
    <t>Intereses a C.P. de créditos a empresas asociadas</t>
  </si>
  <si>
    <t>Intereses a C.P. de créditos a otras partes vinculadas</t>
  </si>
  <si>
    <t>Dividendo a cobrar de empresas del grupo</t>
  </si>
  <si>
    <t>Dividendo a cobrar de empresas asociadas</t>
  </si>
  <si>
    <t>Dividendo a cobrar de otras partes vinculadas</t>
  </si>
  <si>
    <t>Desembolsos pendientes sobre participaciones a C.P. en empresas del grupo</t>
  </si>
  <si>
    <t>Desembolsos pendientes sobre participaciones a C.P. en empresas asociadas</t>
  </si>
  <si>
    <t>Desembolsos pendientes sobre participaciones a C.P. en otras partes vinculadas</t>
  </si>
  <si>
    <t>Cuenta corriente con empresas del grupo</t>
  </si>
  <si>
    <t>Cuenta corriente con empresas asociadas</t>
  </si>
  <si>
    <t>Cuenta corriente con otras partes vinculadas</t>
  </si>
  <si>
    <t>Desembolsos exigidos sobre participaciones empresas del grupo</t>
  </si>
  <si>
    <t>Desembolsos exigidos sobre participaciones empresas asociadas</t>
  </si>
  <si>
    <t>Desembolsos exigidos sobre participaciones otras partes vinculadas</t>
  </si>
  <si>
    <t>Desembolsos exigidos sobre participaciones en otras empresas</t>
  </si>
  <si>
    <t>Socios por desembolsos exigidos sobre acciones o participaciones ordinarias</t>
  </si>
  <si>
    <t>Socios por desembolsos exigidos sobre acciones o participaciones consideradas pasivos financieros</t>
  </si>
  <si>
    <t>Activos por derivados financieros a C.P., cartera de negociación</t>
  </si>
  <si>
    <t>Activos por derivados financieros a C.P., instrumentos de cobertura</t>
  </si>
  <si>
    <t>Pasivos por derivados financieros a C.P., cartera de negociación</t>
  </si>
  <si>
    <t>Pasivos por derivados financieros a C.P., instrumentos de cobertura</t>
  </si>
  <si>
    <t>Deterioro de valor de participaciones a C.P., en empresas del grupo</t>
  </si>
  <si>
    <t>Deterioro de valor de participaciones a C.P. en empresas asociadas</t>
  </si>
  <si>
    <t>Deterioro de valor de valores representativos de deuda a C.P., de empresas del grupo</t>
  </si>
  <si>
    <t>Deterioro de valor de valores representativos de deuda a C.P., de empresas asociados</t>
  </si>
  <si>
    <t>Deterioro de valor de valores representativos de deuda a C.P., de otras partes vinculadas</t>
  </si>
  <si>
    <t>Deterioro de valor de créditos a C.P., a empresas del grupo</t>
  </si>
  <si>
    <t>Deterioro de valor de créditos a C.P., a empresas asociadas</t>
  </si>
  <si>
    <t>Deterioro de valor de créditos a C.P., a otras partes vinculadas</t>
  </si>
  <si>
    <t>Descuentos sobre compras por pronto pago de mercaderías</t>
  </si>
  <si>
    <t>Descuentos sobre compras por pronto pago de materias primas</t>
  </si>
  <si>
    <t>Descuentos sobre compras por pronto pago de otros aprovisionamientos</t>
  </si>
  <si>
    <t>Devoluciones de compras de mercaderías</t>
  </si>
  <si>
    <t>Devoluciones de compras de materias primas</t>
  </si>
  <si>
    <t>Devoluciones de compras de otros aprovisionamientos</t>
  </si>
  <si>
    <t>"Rappels" por compras de mercaderías</t>
  </si>
  <si>
    <t>"Rappels" por compras de materias primas</t>
  </si>
  <si>
    <t>"Rappels" por compras de otro aprovisionamientos</t>
  </si>
  <si>
    <t>Impuesto corriente</t>
  </si>
  <si>
    <t>Impuesto diferido</t>
  </si>
  <si>
    <t>Ajustes negativos en IVA de activo corriente</t>
  </si>
  <si>
    <t>Ajustes negativos en IVA de inversiones</t>
  </si>
  <si>
    <t>Ajustes positivos en IVA de activo corriente</t>
  </si>
  <si>
    <t>Ajustes positivos en IVA de inversiones</t>
  </si>
  <si>
    <t>Contribuciones anuales</t>
  </si>
  <si>
    <t>Otros costes</t>
  </si>
  <si>
    <t>Retribuciones al personal liquidados con instrumentos de patrimonio</t>
  </si>
  <si>
    <t>Retribuciones al personal liquidados en efectivo basado en instrumentos de patrimonio</t>
  </si>
  <si>
    <t>Beneficio transferido (gestor)</t>
  </si>
  <si>
    <t>Pérdida soportada (partícipe o asociado no gestor)</t>
  </si>
  <si>
    <t>Intereses de obligaciones y bonos a L.P., empresas del grupo</t>
  </si>
  <si>
    <t>Intereses de obligaciones y bonos a L.P., empresas asociadas</t>
  </si>
  <si>
    <t>Intereses de obligaciones y bonos a L.P., otras partes vinculadas</t>
  </si>
  <si>
    <t>Intereses de obligaciones y bonos a L.P., otras empresas</t>
  </si>
  <si>
    <t>Intereses de obligaciones y bonos a C.P., empresas del grupo</t>
  </si>
  <si>
    <t>Intereses de obligaciones y bonos a C.P., empresas asociadas</t>
  </si>
  <si>
    <t>Intereses de obligaciones y bonos a C.P., otras partes vinculadas</t>
  </si>
  <si>
    <t>Intereses de obligaciones y bonos a C.P., otras empresas</t>
  </si>
  <si>
    <t>Intereses de deudas, empresas del grupo</t>
  </si>
  <si>
    <t>Intereses de deudas, empresas asociadas</t>
  </si>
  <si>
    <t>Intereses de deudas, otras empresas vinculadas</t>
  </si>
  <si>
    <t>Intereses de deudas, con entidades de crédito</t>
  </si>
  <si>
    <t>Intereses de deudas, con otras empresas</t>
  </si>
  <si>
    <t xml:space="preserve">Pérdidas de cartera de negociación </t>
  </si>
  <si>
    <t>Pérdidas de designados por la empresa</t>
  </si>
  <si>
    <t>Pérdidas de disponibles para la venta</t>
  </si>
  <si>
    <t>Pérdidas de instrumentos de cobertura</t>
  </si>
  <si>
    <t>Dividendos de pasivos, empresas del grupo</t>
  </si>
  <si>
    <t>Dividendos de pasivos, empresas asociadas</t>
  </si>
  <si>
    <t>Dividendos de pasivos, otras partes vinculadas</t>
  </si>
  <si>
    <t>Dividendos de pasivos, otras empresas</t>
  </si>
  <si>
    <t>Intereses por descuento de efectos en entidades de crédito del grupo</t>
  </si>
  <si>
    <t>Intereses por descuento de efectos en entidades de crédito asociadas</t>
  </si>
  <si>
    <t>Intereses por descuento de efectos en entidades de crédito vinculadas</t>
  </si>
  <si>
    <t>Intereses por descuento de efectos en otras entidades de crédito vinculadas</t>
  </si>
  <si>
    <t>Intereses por operaciones de "factoring" con entidades de crédito del grupo</t>
  </si>
  <si>
    <t>Intereses por operaciones de "factoring" con entidades de crédito asociadas</t>
  </si>
  <si>
    <t>Intereses por operaciones de "factoring" con entidades de crédito vinculadas</t>
  </si>
  <si>
    <t>Intereses por operaciones de "factoring" con otras entidades vinculadas</t>
  </si>
  <si>
    <t>Pérdidas en valores representativos de deuda a L.P., empresas del grupo</t>
  </si>
  <si>
    <t>Pérdidas en valores representativos de deuda a L.P., empresas asociadas</t>
  </si>
  <si>
    <t>Pérdidas en valores representativos de deuda a L.P., otras partes vinculadas</t>
  </si>
  <si>
    <t>Pérdidas en valores representativos de deuda a L.P., otras empresas</t>
  </si>
  <si>
    <t>Pérdidas en valores representativos de deuda a C.P., empresas del grupo</t>
  </si>
  <si>
    <t>Pérdidas en valores representativos de deuda a C.P., empresas asociadas</t>
  </si>
  <si>
    <t>Pérdidas en valores representativos de deuda a C.P., otras partes vinculadas</t>
  </si>
  <si>
    <t>Pérdidas en valores representativos de deuda a C.P., otras empresas</t>
  </si>
  <si>
    <t>Pérdidas de créditos a L.P., empresas del grupo</t>
  </si>
  <si>
    <t>Pérdidas de créditos a L.P., empresas asociadas</t>
  </si>
  <si>
    <t>Pérdidas de créditos a L.P., otras partes vinculadas</t>
  </si>
  <si>
    <t>Pérdidas de créditos a L.P., otras empresas</t>
  </si>
  <si>
    <t>Pérdidas de créditos a C.P., empresas del grupo</t>
  </si>
  <si>
    <t>Pérdidas de créditos a C.P., empresas asociadas</t>
  </si>
  <si>
    <t>Pérdidas de créditos a C.P., otras partes vinculadas</t>
  </si>
  <si>
    <t>Pérdidas de créditos a C.P., otras empresas</t>
  </si>
  <si>
    <t>Pérdidas procedentes de participaciones L.P., empresas del grupo</t>
  </si>
  <si>
    <t>Pérdidas procedentes de participaciones L.P., empresas asociadas</t>
  </si>
  <si>
    <t>Pérdidas procedentes de participaciones L.P., otras partes vinculadas</t>
  </si>
  <si>
    <t>Pérdidas por deterioro de productos terminados y en curso</t>
  </si>
  <si>
    <t>Pérdidas por deterioro de mercaderías</t>
  </si>
  <si>
    <t>Pérdidas por deterioro de materias primas</t>
  </si>
  <si>
    <t>Pérdidas por deterioro de otros aprovisionamientos</t>
  </si>
  <si>
    <t>Dotación a la provisión por contratos onerosos</t>
  </si>
  <si>
    <t>Dotación a la provisión para otras operaciones comerciales</t>
  </si>
  <si>
    <t>Pérdidas por deterioro de participaciones en instrumentos de patrimonio neto L.P., empresas del grupo</t>
  </si>
  <si>
    <t>Pérdidas por deterioro de participaciones en instrumentos de patrimonio neto L.P., empresas asociadas</t>
  </si>
  <si>
    <t>Pérdidas por deterioro de participaciones en instrumentos de patrimonio neto L.P., otras partes vinculadas</t>
  </si>
  <si>
    <t>Pérdidas por deterioro de participaciones en instrumentos de patrimonio neto L.P., otras empresas</t>
  </si>
  <si>
    <t>Pérdidas por deterioro de participaciones en instrumentos de patrimonio neto C.P., empresas del grupo</t>
  </si>
  <si>
    <t>Pérdidas por deterioro de participaciones en instrumentos de patrimonio neto C.P., empresas asociadas</t>
  </si>
  <si>
    <t>Pérdidas por deterioro de participaciones en instrumentos de patrimonio neto C.P., otras partes vinculadas</t>
  </si>
  <si>
    <t>Pérdidas por deterioro de participaciones en instrumentos de patrimonio neto C.P., otras empresas</t>
  </si>
  <si>
    <t>Pérdidas por deterioro de créditos a L.P., empresas del grupo</t>
  </si>
  <si>
    <t>Pérdidas por deterioro de créditos a L.P., empresas asociados</t>
  </si>
  <si>
    <t>Pérdidas por deterioro de créditos a L.P., otras empresas vinculadas</t>
  </si>
  <si>
    <t>Pérdidas por deterioro de créditos a L.P., otras empresas</t>
  </si>
  <si>
    <t>Pérdidas por deterioro de participaciones en instrumentos de patrimonio neto a C.P., empresas del grupo</t>
  </si>
  <si>
    <t>Pérdidas por deterioro de participaciones en instrumentos de patrimonio neto a C.P., empresas asociadas</t>
  </si>
  <si>
    <t>Pérdidas por deterioro de valores representativos de deuda a C.P., empresas del grupo</t>
  </si>
  <si>
    <t>Pérdidas por deterioro de valores representativos de deuda a C.P., empresas asociadas</t>
  </si>
  <si>
    <t>Pérdidas por deterioro de valores representativos de deuda a C.P., otras partes vinculadas</t>
  </si>
  <si>
    <t>Pérdidas por deterioro de valores representativos de deuda a C.P., otras empresas</t>
  </si>
  <si>
    <t>Pérdidas por deterioro de créditos a C.P., empresas del grupo</t>
  </si>
  <si>
    <t>Pérdidas por deterioro de créditos a C.P., empresas asociados</t>
  </si>
  <si>
    <t>Pérdidas por deterioro de créditos a C.P., otras empresas vinculadas</t>
  </si>
  <si>
    <t>Pérdidas por deterioro de créditos a C.P., otras empresas</t>
  </si>
  <si>
    <t>Descuento sobre ventas por pronto pago de mercaderías</t>
  </si>
  <si>
    <t>Descuento sobre ventas por pronto pago de productos terminados</t>
  </si>
  <si>
    <t>Descuento sobre ventas por pronto pago de productos semiterminados</t>
  </si>
  <si>
    <t>Descuento sobre ventas por pronto pago de subproductos y residuos</t>
  </si>
  <si>
    <t>Devoluciones de ventas de mercaderías</t>
  </si>
  <si>
    <t>Devoluciones de ventas de productos terminados</t>
  </si>
  <si>
    <t>Devoluciones de ventas de productos semiterminados</t>
  </si>
  <si>
    <t>Devoluciones de ventas de subproductos y residuos</t>
  </si>
  <si>
    <t>Devoluciones de ventas de envases y embalajes</t>
  </si>
  <si>
    <t>"Rappels" sobre ventas de mercaderías</t>
  </si>
  <si>
    <t>"Rappels" sobre ventas de productos terminados</t>
  </si>
  <si>
    <t>"Rappels" sobre ventas de productos semiterminados</t>
  </si>
  <si>
    <t>"Rappels" sobre ventas de subproductos y residuos</t>
  </si>
  <si>
    <t>"Rappels" sobre ventas de envases y embalajes</t>
  </si>
  <si>
    <t>Pérdida transferida (gestor)</t>
  </si>
  <si>
    <t>Beneficio atribuido (partícipe o asociado no gestor)</t>
  </si>
  <si>
    <t>Ingresos de participaciones en instrumentos de patrimonio, empresas del grupo</t>
  </si>
  <si>
    <t>Ingresos de participaciones en instrumentos de patrimonio, empresas asociadas</t>
  </si>
  <si>
    <t>Ingresos de participaciones en instrumentos de patrimonio, otras partes vinculadas</t>
  </si>
  <si>
    <t>Ingresos de participaciones en instrumentos de patrimonio, otras empresas</t>
  </si>
  <si>
    <t>Ingresos de valores representativos de deuda, empresas del grupo</t>
  </si>
  <si>
    <t>Ingresos de valores representativos de deuda, empresas asociadas</t>
  </si>
  <si>
    <t>Ingresos de valores representativos de deuda, otras partes vinculadas</t>
  </si>
  <si>
    <t>Ingresos de valores representativos de deuda, otras empresas</t>
  </si>
  <si>
    <t>Ingresos de créditos a L.P.</t>
  </si>
  <si>
    <t>ingresos de créditos a C.P.</t>
  </si>
  <si>
    <t>Beneficios de cartera de negociación</t>
  </si>
  <si>
    <t>Beneficios de designados por la empresa</t>
  </si>
  <si>
    <t>Beneficios de disponibles para la venta</t>
  </si>
  <si>
    <t>Beneficios de instrumentos de cobertura</t>
  </si>
  <si>
    <t>Beneficios de valores representativos de deuda a L.P., empresas del grupo</t>
  </si>
  <si>
    <t>Beneficios de valores representativos de deuda a L.P., empresas asociadas</t>
  </si>
  <si>
    <t>Beneficios de valores representativos de deuda a L.P., otras partes vinculadas</t>
  </si>
  <si>
    <t>Beneficios de valores representativos de deuda a L.P., otras empresas</t>
  </si>
  <si>
    <t>Beneficios de valores representativos de deuda a C.P., empresas del grupo</t>
  </si>
  <si>
    <t>Beneficios de valores representativos de deuda a C.P., empresas asociadas</t>
  </si>
  <si>
    <t>Beneficios de valores representativos de deuda a C.P., otras partes vinculadas</t>
  </si>
  <si>
    <t>Beneficios de valores representativos de deuda a C.P., otras empresas</t>
  </si>
  <si>
    <t>Beneficios procedentes de participaciones a L.P. empresas del grupo</t>
  </si>
  <si>
    <t>Beneficios procedentes de participaciones a L.P. empresas asociadas</t>
  </si>
  <si>
    <t>Beneficios procedentes de participaciones a L.P. otras partes vinculadas</t>
  </si>
  <si>
    <t>Reversión de deterioro de productos terminados y en curso de fabricación</t>
  </si>
  <si>
    <t>Reversión de deterioro de mercaderías</t>
  </si>
  <si>
    <t>Reversión de deterioro de materias primas</t>
  </si>
  <si>
    <t>Reversión de deterioro de otros aprovisionamientos</t>
  </si>
  <si>
    <t>Exceso de provisión por retribuciones al personal</t>
  </si>
  <si>
    <t>Exceso de provisión para impuestos</t>
  </si>
  <si>
    <t>Exceso de provisión para otras responsabilidades</t>
  </si>
  <si>
    <t>Exceso de provisión por operaciones comerciales</t>
  </si>
  <si>
    <t>Exceso de provisión para actuaciones medioambientales</t>
  </si>
  <si>
    <t>Exceso de provisión para reestructuraciones</t>
  </si>
  <si>
    <t>Exceso de provisión por transacciones con pagos basados en instrumentos de patrimonio</t>
  </si>
  <si>
    <t>Reversión del deterioro de participaciones en instrumentos de patrimonio neto a L.P., empresas del grupo</t>
  </si>
  <si>
    <t>Reversión del deterioro de participaciones en instrumentos de patrimonio neto a L.P., empresas asociadas</t>
  </si>
  <si>
    <t>Reversión del deterioro de participaciones en instrumentos de deuda a L.P., empresas del grupo</t>
  </si>
  <si>
    <t>Reversión del deterioro de participaciones en instrumentos de deuda a L.P., empresas asociadas</t>
  </si>
  <si>
    <t>Reversión del deterioro de participaciones en instrumentos de deuda a L.P., otras partes vinculadas</t>
  </si>
  <si>
    <t>Reversión del deterioro de participaciones en instrumentos de deuda a L.P., otras empresas</t>
  </si>
  <si>
    <t>Reversión del deterioro de créditos a L.P., empresas del grupo</t>
  </si>
  <si>
    <t>Reversión del deterioro de créditos a L.P., empresas asociadas</t>
  </si>
  <si>
    <t>Reversión del deterioro de créditos a L.P., otras partes vinculadas</t>
  </si>
  <si>
    <t>Reversión del deterioro de créditos a L.P., otras empresas</t>
  </si>
  <si>
    <t>Reversión del deterioro de participaciones en instrumentos de patrimonio neto a C.P., empresas del grupo</t>
  </si>
  <si>
    <t>Reversión del deterioro de participaciones en instrumentos de patrimonio neto a C.P., empresas asociadas</t>
  </si>
  <si>
    <t>Reversión del deterioro de participaciones en instrumentos de deuda a C.P., empresas del grupo</t>
  </si>
  <si>
    <t>Reversión del deterioro de participaciones en instrumentos de deuda a C.P., empresas asociadas</t>
  </si>
  <si>
    <t>Reversión del deterioro de participaciones en instrumentos de deuda a C.P., otras partes vinculadas</t>
  </si>
  <si>
    <t>Reversión del deterioro de participaciones en instrumentos de deuda a C.P., otras empresas</t>
  </si>
  <si>
    <t>Reversión del deterioro de créditos a C.P., empresas del grupo</t>
  </si>
  <si>
    <t>Reversión del deterioro de créditos a C.P., empresas asociadas</t>
  </si>
  <si>
    <t>Reversión del deterioro de créditos a C.P., otras partes vinculadas</t>
  </si>
  <si>
    <t>Reversión del deterioro de créditos a C.P., otras empresas</t>
  </si>
  <si>
    <t>Ingresos de créditos a L.P., empresas del grupo</t>
  </si>
  <si>
    <t>Ingresos de créditos a L.P., empresas asociadas</t>
  </si>
  <si>
    <t>Ingresos de créditos a L.P., otras partes vinculadas</t>
  </si>
  <si>
    <t>Ingresos de créditos a L.P., otras empresas</t>
  </si>
  <si>
    <t>Exceso de provisiones por contratos onerosos</t>
  </si>
  <si>
    <t>Exceso de provisiones para otras operaciones comerciales</t>
  </si>
  <si>
    <t/>
  </si>
  <si>
    <t>Control de meses y días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</si>
  <si>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</si>
  <si>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</si>
  <si>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</si>
  <si>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</si>
  <si>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</si>
  <si>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</si>
  <si>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</si>
  <si>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</si>
  <si>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</si>
  <si>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</si>
  <si>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</si>
  <si>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</si>
  <si>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Datos mensuales</t>
  </si>
  <si>
    <t>Datos acumulados</t>
  </si>
  <si>
    <t>A) Resultado de explotación</t>
  </si>
  <si>
    <t>B) Resultado financiero</t>
  </si>
  <si>
    <t>3. Trabajos realizados por la empresa para activo</t>
  </si>
  <si>
    <t>10. Excesos de provisiones</t>
  </si>
  <si>
    <r>
      <t xml:space="preserve">D) Resultado del ejercicio </t>
    </r>
    <r>
      <rPr>
        <b/>
        <sz val="10"/>
        <rFont val="Arial"/>
        <family val="2"/>
      </rPr>
      <t>(C+17)</t>
    </r>
  </si>
  <si>
    <r>
      <t>C) Resultado antes de impuestos</t>
    </r>
    <r>
      <rPr>
        <b/>
        <sz val="10"/>
        <rFont val="Arial"/>
        <family val="2"/>
      </rPr>
      <t xml:space="preserve"> (A + B)</t>
    </r>
  </si>
  <si>
    <t>14. Variación valor razonable instrum.financieros</t>
  </si>
  <si>
    <t>V</t>
  </si>
  <si>
    <t>F</t>
  </si>
  <si>
    <t>Retribuciones a L.P. med. sist. aportación definida</t>
  </si>
  <si>
    <t>Retribuciones a L.P. med. Sist. prestación definida</t>
  </si>
  <si>
    <t>Retribuciones personal med. Inst. patrimonio</t>
  </si>
  <si>
    <t>Pérdidas por valoración inst. finan. valor razonable</t>
  </si>
  <si>
    <t>Dividendos acciones o part. cons. pasivos financ.</t>
  </si>
  <si>
    <t>Intereses descuento de efectos y op. de factoring</t>
  </si>
  <si>
    <t>Pérdidas en participaciones y valores rep. de deuda</t>
  </si>
  <si>
    <t>Pérdidas procedentes de part. a L.P. partes vinculadas</t>
  </si>
  <si>
    <t>Pérdidas por deterioro de créditos op. incobrables</t>
  </si>
  <si>
    <t>Pérdidas por deterioro part. valores rep. de deuda a C.P.</t>
  </si>
  <si>
    <t>Pérdidas por deterioro part. valores rep. deuda a L.P.</t>
  </si>
  <si>
    <t>Variación de existencias de subprod., residuos y mat. rec.</t>
  </si>
  <si>
    <t>Benef. por valoración de inst. financ. valor razonable</t>
  </si>
  <si>
    <t>Benef. procedentes de particip. a L.P. en partes vinc.</t>
  </si>
  <si>
    <t>Reversión deterioro particip. val. repres. deuda a L.P.</t>
  </si>
  <si>
    <t>Reversión del deterioro de part. valores repres.deuda a C.P.</t>
  </si>
  <si>
    <t>Transf. de beneficios en activos financ. disponibles para la venta</t>
  </si>
  <si>
    <t>Transf. beneficios por coberturas de inv. netas en un neg. extranjero</t>
  </si>
  <si>
    <t>Sub., donac. y leg. de capital, transf. rtado. ejerc.</t>
  </si>
  <si>
    <t>Otras subv., donac. y legados, transf. al rtado. Ejerc.</t>
  </si>
  <si>
    <t>Ingresos de participaciones en inst. de patrimonio</t>
  </si>
  <si>
    <t>Benef. participaciones y valores represent. de deuda</t>
  </si>
  <si>
    <t>Ing. de activos afectos y de dchos de reemb. Retrib. L.P.</t>
  </si>
  <si>
    <t>Reservas y otros instrumentos de patrimonio</t>
  </si>
  <si>
    <t>Resultados pendientes de aplicación</t>
  </si>
  <si>
    <t>Deudas a LP con carácter especial</t>
  </si>
  <si>
    <t>Deudas a LP con partes vinculadas</t>
  </si>
  <si>
    <t>Deudas a LP por préstamos recibidos….</t>
  </si>
  <si>
    <t>Pasivos por Fianzas, Garantías y otros conceptos</t>
  </si>
  <si>
    <t>Situaciones transitorias de financiación</t>
  </si>
  <si>
    <t>Inmovilizaciones intangibles</t>
  </si>
  <si>
    <t>Inmovilizaciones materiales</t>
  </si>
  <si>
    <t>Inversiones inmobiliarias</t>
  </si>
  <si>
    <t>Inmovilizaciones materiales en curso</t>
  </si>
  <si>
    <t>Inversiones financieras a LP en partes vinculadas</t>
  </si>
  <si>
    <t>Otras inversiones financieras a LP</t>
  </si>
  <si>
    <t>Fianzas y depósitos constituidos</t>
  </si>
  <si>
    <t>No existe</t>
  </si>
  <si>
    <t>Amortización acumulada del inmovilizado</t>
  </si>
  <si>
    <t>Deterioro del valor de los activos no corrientes</t>
  </si>
  <si>
    <t>Comerciales</t>
  </si>
  <si>
    <t>Materias primas</t>
  </si>
  <si>
    <t>Otros aprovisionamientos</t>
  </si>
  <si>
    <t>productos en curso</t>
  </si>
  <si>
    <t>Productos semiterminados</t>
  </si>
  <si>
    <t>Productos terminados</t>
  </si>
  <si>
    <t>Subproductos, residuos y materiales recuperables</t>
  </si>
  <si>
    <t>Deterioro del valor de las existencias</t>
  </si>
  <si>
    <t>Acreedores diversos</t>
  </si>
  <si>
    <t>Deudores varios</t>
  </si>
  <si>
    <t>Personal</t>
  </si>
  <si>
    <t>Administraciones Públicas</t>
  </si>
  <si>
    <t>Ajustes por periodificación</t>
  </si>
  <si>
    <t>Deterioro del valor de créditos comerciales y provisiones CP</t>
  </si>
  <si>
    <t>Empréstitos y deudas con características especiales a CP</t>
  </si>
  <si>
    <t>Deudas a CP con partes vinculadas</t>
  </si>
  <si>
    <t>Deudas por préstamos recibidos y otros conceptos</t>
  </si>
  <si>
    <t>Inversiones financieras a CP en partes vinculadas</t>
  </si>
  <si>
    <t>Otras inversiones financieras a CP</t>
  </si>
  <si>
    <t>Otras cuentas no bancarias</t>
  </si>
  <si>
    <t>Fianzas y depósitos recibidos a CP</t>
  </si>
  <si>
    <t>Tesorería</t>
  </si>
  <si>
    <t>Activos no corriente mantenidos para la venta</t>
  </si>
  <si>
    <t>Deterioro del valor de inversiones financieras a CP y Act.No.Corrientes</t>
  </si>
  <si>
    <t>Financiación básica</t>
  </si>
  <si>
    <t>Acreedores y deudores por operaciones comerciales</t>
  </si>
  <si>
    <t>Cuentas financieras</t>
  </si>
  <si>
    <t>Compras y gastos</t>
  </si>
  <si>
    <t>Ventas e ingresos</t>
  </si>
  <si>
    <t>Empresa: Demostración SL</t>
  </si>
  <si>
    <t>Análisis de balances y situación financiera - Modelo Pymes</t>
  </si>
  <si>
    <t>Cuenta</t>
  </si>
  <si>
    <t>Año X</t>
  </si>
  <si>
    <t>Año X-1</t>
  </si>
  <si>
    <t>1.</t>
  </si>
  <si>
    <t>Importe neto cifra negocios</t>
  </si>
  <si>
    <t>A)</t>
  </si>
  <si>
    <t>A) Patrimonio Neto</t>
  </si>
  <si>
    <t xml:space="preserve">Ventas </t>
  </si>
  <si>
    <t>I.</t>
  </si>
  <si>
    <t>Inmovilizado intangible</t>
  </si>
  <si>
    <t>Prestación de servicios</t>
  </si>
  <si>
    <t>II.</t>
  </si>
  <si>
    <t>Inmobilizado material</t>
  </si>
  <si>
    <t>III.</t>
  </si>
  <si>
    <t>Reservas</t>
  </si>
  <si>
    <t>2.</t>
  </si>
  <si>
    <t>Variación exit.prod.term.y en curso</t>
  </si>
  <si>
    <t>3.</t>
  </si>
  <si>
    <t>Trab.Realiz.Por la emp.para su activo</t>
  </si>
  <si>
    <t>IV.</t>
  </si>
  <si>
    <t>Invers. Empresas grupo LP</t>
  </si>
  <si>
    <t>Reserva voluntaria</t>
  </si>
  <si>
    <t>V.</t>
  </si>
  <si>
    <t>Invers. Financieras LP</t>
  </si>
  <si>
    <t>4.</t>
  </si>
  <si>
    <t>Aprovisionamientos</t>
  </si>
  <si>
    <t>VI.</t>
  </si>
  <si>
    <t>Activos por imp.diferido</t>
  </si>
  <si>
    <t>Resultados ej.anteriores</t>
  </si>
  <si>
    <t>Existencia inicial</t>
  </si>
  <si>
    <t>Aportaciones sociales</t>
  </si>
  <si>
    <t>VII.</t>
  </si>
  <si>
    <t>Resultado ejercicio</t>
  </si>
  <si>
    <t>Existencia final</t>
  </si>
  <si>
    <t>A2)</t>
  </si>
  <si>
    <t>Subvenciones</t>
  </si>
  <si>
    <t>Margen Bruto</t>
  </si>
  <si>
    <t>5.</t>
  </si>
  <si>
    <t>Otros ingresos de explotación</t>
  </si>
  <si>
    <t>B)</t>
  </si>
  <si>
    <t>B) Pasivo no corriente</t>
  </si>
  <si>
    <t>6.</t>
  </si>
  <si>
    <t>Gastos de personal</t>
  </si>
  <si>
    <t>Existencias</t>
  </si>
  <si>
    <t>Provisiones a largo plazo</t>
  </si>
  <si>
    <t>7.</t>
  </si>
  <si>
    <t>Otros gastos de explotación</t>
  </si>
  <si>
    <t>Deudores comerciales</t>
  </si>
  <si>
    <t>Deudas a largo plazo</t>
  </si>
  <si>
    <t>8.</t>
  </si>
  <si>
    <t>Amotización del inmovilizado</t>
  </si>
  <si>
    <t>Deudas Emp.Grupo LP</t>
  </si>
  <si>
    <t>Efectos a cobrar</t>
  </si>
  <si>
    <t>Pasivos por imp.diferido</t>
  </si>
  <si>
    <t>Otros deudores</t>
  </si>
  <si>
    <t>Resultado de explotación</t>
  </si>
  <si>
    <t>C) Pasivo corriente</t>
  </si>
  <si>
    <t>12.</t>
  </si>
  <si>
    <t>Ingresos financieros</t>
  </si>
  <si>
    <t>Invers. Empresas grupo CP</t>
  </si>
  <si>
    <t>Provisiones a corto plazo</t>
  </si>
  <si>
    <t>13.</t>
  </si>
  <si>
    <t>Gastos financieros</t>
  </si>
  <si>
    <t>Invers. Financieras CP</t>
  </si>
  <si>
    <t>Deudas a corto plazo</t>
  </si>
  <si>
    <t>14.</t>
  </si>
  <si>
    <t>Variación valor raz.inst.financ.</t>
  </si>
  <si>
    <t>Periodificaciones CP</t>
  </si>
  <si>
    <t>Deudas Emp.Grupo CP</t>
  </si>
  <si>
    <t>Tesoreria y otros activos liq.</t>
  </si>
  <si>
    <t>Acreed. Comerciales</t>
  </si>
  <si>
    <t>Resultado financiero</t>
  </si>
  <si>
    <t>C)</t>
  </si>
  <si>
    <t>Resultado antes impuestos</t>
  </si>
  <si>
    <t>Acreedores</t>
  </si>
  <si>
    <t>17.</t>
  </si>
  <si>
    <t>Impuestos sobre beneficios</t>
  </si>
  <si>
    <t>Resultado</t>
  </si>
  <si>
    <t>Total pasivo</t>
  </si>
  <si>
    <t>Representación Gráfica Balance</t>
  </si>
  <si>
    <t>Estudio de rátios</t>
  </si>
  <si>
    <t>Evolución de la situación financiera X-1 a X</t>
  </si>
  <si>
    <t>Ratio</t>
  </si>
  <si>
    <t>Ejercicio X</t>
  </si>
  <si>
    <t>Ejercicio X-1</t>
  </si>
  <si>
    <t>S.Final</t>
  </si>
  <si>
    <t>Ratios de situación general:</t>
  </si>
  <si>
    <t>Solvencia =</t>
  </si>
  <si>
    <t>Inversiones en inmovilizados</t>
  </si>
  <si>
    <t>Inversiones financieras LP</t>
  </si>
  <si>
    <t>Liquidez =</t>
  </si>
  <si>
    <t>Inversiones financieras CP</t>
  </si>
  <si>
    <t>Tesorería =</t>
  </si>
  <si>
    <r>
      <t xml:space="preserve">Circulante </t>
    </r>
    <r>
      <rPr>
        <b/>
        <u/>
        <sz val="10"/>
        <color rgb="FF0000FF"/>
        <rFont val="Arial Narrow"/>
        <family val="2"/>
      </rPr>
      <t>(Activo y pasivo)</t>
    </r>
  </si>
  <si>
    <t>Endeud.Total =</t>
  </si>
  <si>
    <t>Clientes y deudores</t>
  </si>
  <si>
    <t>Endeud. C.P. =</t>
  </si>
  <si>
    <t>Fondo maniobra =</t>
  </si>
  <si>
    <r>
      <rPr>
        <b/>
        <u/>
        <sz val="15"/>
        <color rgb="FF0000FF"/>
        <rFont val="Arial Narrow"/>
        <family val="2"/>
      </rPr>
      <t>Financieras</t>
    </r>
    <r>
      <rPr>
        <b/>
        <u/>
        <sz val="14"/>
        <color rgb="FF0000FF"/>
        <rFont val="Arial Narrow"/>
        <family val="2"/>
      </rPr>
      <t xml:space="preserve"> </t>
    </r>
    <r>
      <rPr>
        <b/>
        <u/>
        <sz val="10"/>
        <color rgb="FF0000FF"/>
        <rFont val="Arial Narrow"/>
        <family val="2"/>
      </rPr>
      <t>(Activo y pasivo)</t>
    </r>
  </si>
  <si>
    <t>Ratios de explotación:</t>
  </si>
  <si>
    <t>Margen Bruto =</t>
  </si>
  <si>
    <t>Deudas a LP</t>
  </si>
  <si>
    <t>Deudas a CP</t>
  </si>
  <si>
    <t>Rotación stocks =</t>
  </si>
  <si>
    <t>Coste personal =</t>
  </si>
  <si>
    <r>
      <t xml:space="preserve">Otras cuentas ajuste </t>
    </r>
    <r>
      <rPr>
        <b/>
        <u/>
        <sz val="10"/>
        <color rgb="FF0000FF"/>
        <rFont val="Arial Narrow"/>
        <family val="2"/>
      </rPr>
      <t>(Activo y pasivo)</t>
    </r>
  </si>
  <si>
    <t>Activos y pasivos diferidos</t>
  </si>
  <si>
    <t>Ratios de financiación:</t>
  </si>
  <si>
    <t>Ajustes diversos</t>
  </si>
  <si>
    <t>Plazo cobro =</t>
  </si>
  <si>
    <r>
      <t xml:space="preserve">Total cuentas Balance - </t>
    </r>
    <r>
      <rPr>
        <b/>
        <sz val="10"/>
        <color theme="0"/>
        <rFont val="Arial Narrow"/>
        <family val="2"/>
      </rPr>
      <t>(Activo - pasivo)</t>
    </r>
  </si>
  <si>
    <t>Plazo pago =</t>
  </si>
  <si>
    <t>Apalancamiento financiero =</t>
  </si>
  <si>
    <t>Coste financiero =</t>
  </si>
  <si>
    <t>Ratios de rentabilidad:</t>
  </si>
  <si>
    <t>Rent.Fondos P.</t>
  </si>
  <si>
    <t>Rent.Capital Inv.</t>
  </si>
  <si>
    <t>Rent. Activos</t>
  </si>
  <si>
    <t>Mes</t>
  </si>
  <si>
    <t>Devengado</t>
  </si>
  <si>
    <t>Deducible</t>
  </si>
  <si>
    <t>Presupuestado</t>
  </si>
  <si>
    <t>Modelo 111: Retenciones a cuenta IRPF</t>
  </si>
  <si>
    <t>Modelo 303: Impuesto sobre el Valor Añadido</t>
  </si>
  <si>
    <t>Resultado contable</t>
  </si>
  <si>
    <t>Tipo de diferencia</t>
  </si>
  <si>
    <t>Aumentos</t>
  </si>
  <si>
    <t>Disminuciones</t>
  </si>
  <si>
    <t>Permanentes</t>
  </si>
  <si>
    <t>Totales</t>
  </si>
  <si>
    <t>Reserva de Capitalización</t>
  </si>
  <si>
    <t>Base imponible</t>
  </si>
  <si>
    <t xml:space="preserve">Tipo  </t>
  </si>
  <si>
    <t>Cuota integra</t>
  </si>
  <si>
    <t>Cuota Integra</t>
  </si>
  <si>
    <t>Retenciones</t>
  </si>
  <si>
    <t>Pagos a cuenta</t>
  </si>
  <si>
    <t>Total a ingresar o devolver</t>
  </si>
  <si>
    <t>Temporarias</t>
  </si>
  <si>
    <t>Temòrarias</t>
  </si>
  <si>
    <t>Impuesto de sociedades (Previsión ejercicio)</t>
  </si>
  <si>
    <t>Bonificacion</t>
  </si>
  <si>
    <t>Base imponible antes de Reserva Capitalización y BINS</t>
  </si>
  <si>
    <t>Compensación de Bases Imponibles de Ejercicios Anteriores</t>
  </si>
  <si>
    <t>Base imponible después de Reserva de Nivelación</t>
  </si>
  <si>
    <t>Profesionales</t>
  </si>
  <si>
    <t>Mod 115: Alquileres</t>
  </si>
  <si>
    <t>Modelo 123: Otras retenc.</t>
  </si>
  <si>
    <t>Presup.</t>
  </si>
  <si>
    <t>Al mes de:</t>
  </si>
  <si>
    <t>Resumen impuestos</t>
  </si>
  <si>
    <t>Modelo</t>
  </si>
  <si>
    <t>IRPF - 111</t>
  </si>
  <si>
    <t>IVA - 303</t>
  </si>
  <si>
    <t>IRPF - 115</t>
  </si>
  <si>
    <t>i.Soc - 200</t>
  </si>
  <si>
    <t>Planificación y seguimiento fiscal del ejercicio 2021</t>
  </si>
  <si>
    <t>Empresa, S.L.</t>
  </si>
  <si>
    <t>Cuenta de pérdidas y ganancias analítica</t>
  </si>
  <si>
    <t>Datos al mes de:</t>
  </si>
  <si>
    <t>Centos directos</t>
  </si>
  <si>
    <t>Centros indirectos</t>
  </si>
  <si>
    <t>Descripción</t>
  </si>
  <si>
    <t>General</t>
  </si>
  <si>
    <t>Comercial</t>
  </si>
  <si>
    <t>Tienda 1</t>
  </si>
  <si>
    <t>Tienda 2</t>
  </si>
  <si>
    <t>Tienda 3</t>
  </si>
  <si>
    <t>Tienda 4</t>
  </si>
  <si>
    <t>Tienda 5</t>
  </si>
  <si>
    <t>Admón.</t>
  </si>
  <si>
    <t>Logistica</t>
  </si>
  <si>
    <t>Importe cifra de negocios</t>
  </si>
  <si>
    <t>Venta de mercaderias</t>
  </si>
  <si>
    <t>Ventas Comercial</t>
  </si>
  <si>
    <t>Ventas Tienda 1</t>
  </si>
  <si>
    <t>Ventas Tienda 2</t>
  </si>
  <si>
    <t>Ventas Tienda 3</t>
  </si>
  <si>
    <t>Ventas Tienda 4</t>
  </si>
  <si>
    <t>Ventas Tienda 5</t>
  </si>
  <si>
    <t>Ventas Dirección</t>
  </si>
  <si>
    <t>Ventas Administración</t>
  </si>
  <si>
    <t>Ventas Logística</t>
  </si>
  <si>
    <t>Prestación de servicios Comercial</t>
  </si>
  <si>
    <t>Prestación de Tienda 1</t>
  </si>
  <si>
    <t>Prestación de Tienda 2</t>
  </si>
  <si>
    <t>Prestación de Tienda 3</t>
  </si>
  <si>
    <t>Prestación de Tienda 4</t>
  </si>
  <si>
    <t>Prestación de Tienda 5</t>
  </si>
  <si>
    <t>Prestación de Dirección</t>
  </si>
  <si>
    <t>Prestación de Administración</t>
  </si>
  <si>
    <t>Prestación de Logistica</t>
  </si>
  <si>
    <t>Aprovisionamientos:</t>
  </si>
  <si>
    <t>Compra de mercaderias</t>
  </si>
  <si>
    <t>Compras Comercial</t>
  </si>
  <si>
    <t>Compras Tienda 1</t>
  </si>
  <si>
    <t>Compras Tienda 2</t>
  </si>
  <si>
    <t>Compras Tienda 3</t>
  </si>
  <si>
    <t>Compras Tienda 4</t>
  </si>
  <si>
    <t>Compras Tienda 5</t>
  </si>
  <si>
    <t>Compras Dirección</t>
  </si>
  <si>
    <t>Compras Administración</t>
  </si>
  <si>
    <t>Compras Logística</t>
  </si>
  <si>
    <t>Otros Aprov. Comercial</t>
  </si>
  <si>
    <t>Otros Aprov. Tienda 1</t>
  </si>
  <si>
    <t>Otros Aprov. Tienda 2</t>
  </si>
  <si>
    <t>Otros Aprov. Tienda 3</t>
  </si>
  <si>
    <t>Otros Aprov. Tienda 4</t>
  </si>
  <si>
    <t>Otros Aprov. Tienda 5</t>
  </si>
  <si>
    <t>Otros Aprov. Dirección</t>
  </si>
  <si>
    <t>Otros Aprov. Administración</t>
  </si>
  <si>
    <t>Otros Aprov. Logística</t>
  </si>
  <si>
    <t>Variación de existencias</t>
  </si>
  <si>
    <t>Variacion Exi. Comercial</t>
  </si>
  <si>
    <t>Variacion Exi. Tienda 1</t>
  </si>
  <si>
    <t>Variacion Exi. Tienda 2</t>
  </si>
  <si>
    <t>Variacion Exi. Tienda 3</t>
  </si>
  <si>
    <t>Variacion Exi. Tienda 4</t>
  </si>
  <si>
    <t>Variacion Exi. Tienda 5</t>
  </si>
  <si>
    <t>Variacion Exi. Dirección</t>
  </si>
  <si>
    <t>Variacion Exi. Administración</t>
  </si>
  <si>
    <t>Variacion Exi. Logística</t>
  </si>
  <si>
    <t>Margen Bruto:</t>
  </si>
  <si>
    <t>Relación de gastos</t>
  </si>
  <si>
    <t>640 - Sueldos y salarios</t>
  </si>
  <si>
    <t>Sueldos Salarios Comercial</t>
  </si>
  <si>
    <t>Sueldos Salarios Tienda 1</t>
  </si>
  <si>
    <t>Sueldos Salarios Tienda 2</t>
  </si>
  <si>
    <t>Sueldos Salarios Tienda 3</t>
  </si>
  <si>
    <t>Sueldos Salarios Tienda 4</t>
  </si>
  <si>
    <t>Sueldos Salarios Tienda 5</t>
  </si>
  <si>
    <t>Sueldos Salarios Dirección</t>
  </si>
  <si>
    <t>Sueldos Salarios Administración</t>
  </si>
  <si>
    <t>Sueldos Salarios Logística</t>
  </si>
  <si>
    <t>641 - Indemnizaciones</t>
  </si>
  <si>
    <t>Indemnizaciones Comercial</t>
  </si>
  <si>
    <t>Indemnizaciones Tienda 1</t>
  </si>
  <si>
    <t>Indemnizaciones Tienda 2</t>
  </si>
  <si>
    <t>Indemnizaciones Tienda 3</t>
  </si>
  <si>
    <t>Indemnizaciones Tienda 4</t>
  </si>
  <si>
    <t>Indemnizaciones Tienda 5</t>
  </si>
  <si>
    <t>Indemnizaciones Dirección</t>
  </si>
  <si>
    <t>Indemnizaciones Administración</t>
  </si>
  <si>
    <t>Indemnizaciones Logística</t>
  </si>
  <si>
    <t>642 - Seguridad social</t>
  </si>
  <si>
    <t>Seg.Social Comercial</t>
  </si>
  <si>
    <t>Seg.Social Tienda 1</t>
  </si>
  <si>
    <t>Seg.Social Tienda 2</t>
  </si>
  <si>
    <t>Seg.Social Tienda 3</t>
  </si>
  <si>
    <t>Seg.Social Tienda 4</t>
  </si>
  <si>
    <t>Seg.Social Tienda 5</t>
  </si>
  <si>
    <t>Seg.Social Dirección</t>
  </si>
  <si>
    <t>Seg.Social Administración</t>
  </si>
  <si>
    <t>Seg.Social Logística</t>
  </si>
  <si>
    <t>649 - Otros gastos sociales</t>
  </si>
  <si>
    <t>Otros Gtos.Soc. Comercial</t>
  </si>
  <si>
    <t>Otros Gtos.Soc. Tienda 1</t>
  </si>
  <si>
    <t>Otros Gtos.Soc. Tienda 2</t>
  </si>
  <si>
    <t>Otros Gtos.Soc. Tienda 3</t>
  </si>
  <si>
    <t>Otros Gtos.Soc. Tienda 4</t>
  </si>
  <si>
    <t>Otros Gtos.Soc. Tienda 5</t>
  </si>
  <si>
    <t>Otros Gtos.Soc. Dirección</t>
  </si>
  <si>
    <t>Otros Gtos.Soc. Administración</t>
  </si>
  <si>
    <t>Otros Gtos.Soc. Logística</t>
  </si>
  <si>
    <t>621 - Arrendamientos y cánones</t>
  </si>
  <si>
    <t>Arrendamientos Comercial</t>
  </si>
  <si>
    <t>Arrendamientos Tienda 1</t>
  </si>
  <si>
    <t>Arrendamientos Tienda 2</t>
  </si>
  <si>
    <t>Arrendamientos Tienda 3</t>
  </si>
  <si>
    <t>Arrendamientos Tienda 4</t>
  </si>
  <si>
    <t>Arrendamientos Tienda 5</t>
  </si>
  <si>
    <t>Arrendamientos Dirección</t>
  </si>
  <si>
    <t>Arrendamientos Administración</t>
  </si>
  <si>
    <t>Arrendamientos Logística</t>
  </si>
  <si>
    <t>622 - Reparación y Conservación</t>
  </si>
  <si>
    <t>Rep.y Conserv. Comercial</t>
  </si>
  <si>
    <t>Rep.y Conserv. Tienda 1</t>
  </si>
  <si>
    <t>Rep.y Conserv. Tienda 2</t>
  </si>
  <si>
    <t>Rep.y Conserv. Tienda 3</t>
  </si>
  <si>
    <t>Rep.y Conserv. Tienda 4</t>
  </si>
  <si>
    <t>Rep.y Conserv. Tienda 5</t>
  </si>
  <si>
    <t>Rep.y Conserv. Dirección</t>
  </si>
  <si>
    <t>Rep.y Conserv. Administración</t>
  </si>
  <si>
    <t>Rep.y Conserv. Logística</t>
  </si>
  <si>
    <t>623 - Servicios profesionales indep.</t>
  </si>
  <si>
    <t>Serv. profes. Comercial</t>
  </si>
  <si>
    <t>Serv. profes. Tienda 1</t>
  </si>
  <si>
    <t>Serv. profes. Tienda 2</t>
  </si>
  <si>
    <t>Serv. profes. Tienda 3</t>
  </si>
  <si>
    <t>Serv. profes. Tienda 4</t>
  </si>
  <si>
    <t>Serv. profes. Tienda 5</t>
  </si>
  <si>
    <t>Serv. profes. Dirección</t>
  </si>
  <si>
    <t>Serv. profes. Administración</t>
  </si>
  <si>
    <t>Serv. profes. Logística</t>
  </si>
  <si>
    <t>624 - Transportes</t>
  </si>
  <si>
    <t>Transportes Comercial</t>
  </si>
  <si>
    <t>Transportes Tienda 1</t>
  </si>
  <si>
    <t>Transportes Tienda 2</t>
  </si>
  <si>
    <t>Transportes Tienda 3</t>
  </si>
  <si>
    <t>Transportes Tienda 4</t>
  </si>
  <si>
    <t>Transportes Tienda 5</t>
  </si>
  <si>
    <t>Transportes Dirección</t>
  </si>
  <si>
    <t>Transportes Administración</t>
  </si>
  <si>
    <t>Transportes Logística</t>
  </si>
  <si>
    <t>625 - Primas de seguros</t>
  </si>
  <si>
    <t>Primas seguros Comercial</t>
  </si>
  <si>
    <t>Primas seguros Tienda 1</t>
  </si>
  <si>
    <t>Primas seguros Tienda 2</t>
  </si>
  <si>
    <t>Primas seguros Tienda 3</t>
  </si>
  <si>
    <t>Primas seguros Tienda 4</t>
  </si>
  <si>
    <t>Primas seguros Tienda 5</t>
  </si>
  <si>
    <t>Primas seguros Dirección</t>
  </si>
  <si>
    <t>Primas seguros Administración</t>
  </si>
  <si>
    <t>Primas seguros Logística</t>
  </si>
  <si>
    <t>626 - Servicios bancarios</t>
  </si>
  <si>
    <t>Serv. bancarios Comercial</t>
  </si>
  <si>
    <t>Serv. bancarios Tienda 1</t>
  </si>
  <si>
    <t>Serv. bancarios Tienda 2</t>
  </si>
  <si>
    <t>Serv. bancarios Tienda 3</t>
  </si>
  <si>
    <t>Serv. bancarios Tienda 4</t>
  </si>
  <si>
    <t>Serv. bancarios Tienda 5</t>
  </si>
  <si>
    <t>Serv. bancarios Dirección</t>
  </si>
  <si>
    <t>Serv. bancarios Administración</t>
  </si>
  <si>
    <t>Serv. bancarios Logística</t>
  </si>
  <si>
    <t>627 - Publicidad propag. rel. públicas</t>
  </si>
  <si>
    <t>Publicidad Comercial</t>
  </si>
  <si>
    <t>Publicidad Tienda 1</t>
  </si>
  <si>
    <t>Publicidad Tienda 2</t>
  </si>
  <si>
    <t>Publicidad Tienda 3</t>
  </si>
  <si>
    <t>Publicidad Tienda 4</t>
  </si>
  <si>
    <t>Publicidad Tienda 5</t>
  </si>
  <si>
    <t>Publicidad Dirección</t>
  </si>
  <si>
    <t>Publicidad Administración</t>
  </si>
  <si>
    <t>Publicidad Logística</t>
  </si>
  <si>
    <t>628 - Suministros</t>
  </si>
  <si>
    <t>Suministros Comercial</t>
  </si>
  <si>
    <t>Suministros Tienda 1</t>
  </si>
  <si>
    <t>Suministros Tienda 2</t>
  </si>
  <si>
    <t>Suministros Tienda 3</t>
  </si>
  <si>
    <t>Suministros Tienda 4</t>
  </si>
  <si>
    <t>Suministros Tienda 5</t>
  </si>
  <si>
    <t>Suministros Dirección</t>
  </si>
  <si>
    <t>Suministros Administración</t>
  </si>
  <si>
    <t>Suministros Logística</t>
  </si>
  <si>
    <t>629 - Servicios diversos</t>
  </si>
  <si>
    <t>Servicios diversos Comercial</t>
  </si>
  <si>
    <t>Servicios diversos Tienda 1</t>
  </si>
  <si>
    <t>Servicios diversos Tienda 2</t>
  </si>
  <si>
    <t>Servicios diversos Tienda 3</t>
  </si>
  <si>
    <t>Servicios diversos Tienda 4</t>
  </si>
  <si>
    <t>Servicios diversos Tienda 5</t>
  </si>
  <si>
    <t>Servicios diversos Dirección</t>
  </si>
  <si>
    <t>Servicios diversos Administración</t>
  </si>
  <si>
    <t>Servicios diversos Logística</t>
  </si>
  <si>
    <t>631 - Tributos</t>
  </si>
  <si>
    <t>tributos Comercial</t>
  </si>
  <si>
    <t>tributos Tienda 1</t>
  </si>
  <si>
    <t>tributos Tienda 2</t>
  </si>
  <si>
    <t>tributos Tienda 3</t>
  </si>
  <si>
    <t>tributos Tienda 4</t>
  </si>
  <si>
    <t>tributos Tienda 5</t>
  </si>
  <si>
    <t>tributos Dirección</t>
  </si>
  <si>
    <t>tributos Administración</t>
  </si>
  <si>
    <t>tributos Logística</t>
  </si>
  <si>
    <t>Resultado explotación</t>
  </si>
  <si>
    <t>Gastos Financieros</t>
  </si>
  <si>
    <t>760 - Ingresos financieros</t>
  </si>
  <si>
    <t>Ingresos financ. Comercial</t>
  </si>
  <si>
    <t>Ingresos financ. Tienda 1</t>
  </si>
  <si>
    <t>Ingresos financ. Tienda 2</t>
  </si>
  <si>
    <t>Ingresos financ. Tienda 3</t>
  </si>
  <si>
    <t>Ingresos financ. Tienda 4</t>
  </si>
  <si>
    <t>Ingresos financ. Tienda 5</t>
  </si>
  <si>
    <t>Ingresos financ. Dirección</t>
  </si>
  <si>
    <t>Ingresos financ. Administración</t>
  </si>
  <si>
    <t>Ingresos financ. Logística</t>
  </si>
  <si>
    <t>660 - Gastos financieros</t>
  </si>
  <si>
    <t>Gastos financ. Comercial</t>
  </si>
  <si>
    <t>Gastos financ. Tienda 1</t>
  </si>
  <si>
    <t>Gastos financ. Tienda 2</t>
  </si>
  <si>
    <t>Gastos financ. Tienda 3</t>
  </si>
  <si>
    <t>Gastos financ. Tienda 4</t>
  </si>
  <si>
    <t>Gastos financ. Tienda 5</t>
  </si>
  <si>
    <t>Gastos financ. Dirección</t>
  </si>
  <si>
    <t>Gastos financ. Administración</t>
  </si>
  <si>
    <t>Gastos financ. Logística</t>
  </si>
  <si>
    <t>Reparto centros indirectos</t>
  </si>
  <si>
    <t>Porcentaje de reparto</t>
  </si>
  <si>
    <t>630 - Impuesto de sociedades</t>
  </si>
  <si>
    <t>Resultado final</t>
  </si>
  <si>
    <t>Plantilla presupuesto de explotación ejercicio 2021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</si>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</sst>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 &quot;de&quot;\ mmmm\ &quot;de&quot;\ yyyy;@"/>
  </numFmts>
  <fonts count="1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30"/>
      <color rgb="FFFF000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sz val="16"/>
      <color theme="0"/>
      <name val="Arial Black"/>
      <family val="2"/>
    </font>
    <font>
      <sz val="18"/>
      <color theme="0"/>
      <name val="Arial Black"/>
      <family val="2"/>
    </font>
    <font>
      <sz val="10"/>
      <name val="Arial Black"/>
      <family val="2"/>
    </font>
    <font>
      <sz val="12"/>
      <name val="Arial Black"/>
      <family val="2"/>
    </font>
    <font>
      <sz val="11"/>
      <name val="Arial Black"/>
      <family val="2"/>
    </font>
    <font>
      <b/>
      <u/>
      <sz val="12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sz val="12"/>
      <name val="Arial"/>
      <family val="2"/>
    </font>
    <font>
      <b/>
      <sz val="12"/>
      <name val="Arial Narrow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Arial Black"/>
      <family val="2"/>
    </font>
    <font>
      <b/>
      <sz val="11"/>
      <name val="Arial"/>
      <family val="2"/>
    </font>
    <font>
      <b/>
      <sz val="16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6"/>
      <color rgb="FFFF0000"/>
      <name val="Arial Black"/>
      <family val="2"/>
    </font>
    <font>
      <sz val="12"/>
      <name val="Arial Narrow"/>
      <family val="2"/>
    </font>
    <font>
      <sz val="13"/>
      <name val="Arial Narrow"/>
      <family val="2"/>
    </font>
    <font>
      <sz val="11"/>
      <name val="Arial Narrow"/>
      <family val="2"/>
    </font>
    <font>
      <b/>
      <u/>
      <sz val="11"/>
      <color rgb="FF0000FF"/>
      <name val="Arial"/>
      <family val="2"/>
    </font>
    <font>
      <b/>
      <sz val="8"/>
      <color rgb="FF0000FF"/>
      <name val="Arial"/>
      <family val="2"/>
    </font>
    <font>
      <b/>
      <sz val="11"/>
      <color rgb="FF0000FF"/>
      <name val="Arial"/>
      <family val="2"/>
    </font>
    <font>
      <b/>
      <sz val="9"/>
      <color rgb="FF0000FF"/>
      <name val="Arial"/>
      <family val="2"/>
    </font>
    <font>
      <sz val="10"/>
      <name val="Arial Narrow"/>
      <family val="2"/>
    </font>
    <font>
      <b/>
      <sz val="9"/>
      <color rgb="FFC00000"/>
      <name val="Arial"/>
      <family val="2"/>
    </font>
    <font>
      <b/>
      <sz val="8"/>
      <color rgb="FF0000FF"/>
      <name val="Arial Narrow"/>
      <family val="2"/>
    </font>
    <font>
      <b/>
      <sz val="10"/>
      <color rgb="FFC00000"/>
      <name val="Arial"/>
      <family val="2"/>
    </font>
    <font>
      <b/>
      <sz val="11"/>
      <color rgb="FFC00000"/>
      <name val="Arial"/>
      <family val="2"/>
    </font>
    <font>
      <sz val="8"/>
      <name val="Arial Narrow"/>
      <family val="2"/>
    </font>
    <font>
      <b/>
      <sz val="12"/>
      <color rgb="FFC00000"/>
      <name val="Arial"/>
      <family val="2"/>
    </font>
    <font>
      <sz val="8"/>
      <color rgb="FF0000FF"/>
      <name val="Arial Narrow"/>
      <family val="2"/>
    </font>
    <font>
      <sz val="9"/>
      <color theme="0"/>
      <name val="Arial"/>
      <family val="2"/>
    </font>
    <font>
      <sz val="9"/>
      <name val="Arial Black"/>
      <family val="2"/>
    </font>
    <font>
      <b/>
      <sz val="12"/>
      <color theme="0"/>
      <name val="Arial Black"/>
      <family val="2"/>
    </font>
    <font>
      <b/>
      <u/>
      <sz val="12"/>
      <name val="Arial Black"/>
      <family val="2"/>
    </font>
    <font>
      <b/>
      <sz val="14"/>
      <color theme="0"/>
      <name val="Arial Narrow"/>
      <family val="2"/>
    </font>
    <font>
      <b/>
      <sz val="14"/>
      <name val="Arial Narrow"/>
      <family val="2"/>
    </font>
    <font>
      <b/>
      <u/>
      <sz val="14"/>
      <color rgb="FF0000FF"/>
      <name val="Arial Narrow"/>
      <family val="2"/>
    </font>
    <font>
      <b/>
      <u/>
      <sz val="14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sz val="18"/>
      <color theme="0"/>
      <name val="Arial Narrow"/>
      <family val="2"/>
    </font>
    <font>
      <sz val="9"/>
      <name val="Arial Narrow"/>
      <family val="2"/>
    </font>
    <font>
      <sz val="22"/>
      <color theme="0"/>
      <name val="Arial Black"/>
      <family val="2"/>
    </font>
    <font>
      <sz val="18"/>
      <color rgb="FFFF0000"/>
      <name val="Arial Black"/>
      <family val="2"/>
    </font>
    <font>
      <sz val="14"/>
      <name val="Arial Black"/>
      <family val="2"/>
    </font>
    <font>
      <sz val="11"/>
      <color theme="1"/>
      <name val="Arial Black"/>
      <family val="2"/>
    </font>
    <font>
      <sz val="18"/>
      <color theme="0"/>
      <name val="Arial Narrow"/>
      <family val="2"/>
    </font>
    <font>
      <b/>
      <sz val="16"/>
      <color theme="0"/>
      <name val="Arial Black"/>
      <family val="2"/>
    </font>
    <font>
      <b/>
      <sz val="20"/>
      <color theme="0"/>
      <name val="Arial Black"/>
      <family val="2"/>
    </font>
    <font>
      <b/>
      <sz val="14"/>
      <color theme="1"/>
      <name val="Arial Black"/>
      <family val="2"/>
    </font>
    <font>
      <sz val="11"/>
      <color rgb="FFCC0000"/>
      <name val="Arial Narrow"/>
      <family val="2"/>
    </font>
    <font>
      <sz val="11"/>
      <color rgb="FF800000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color rgb="FF800000"/>
      <name val="Arial Narrow"/>
      <family val="2"/>
    </font>
    <font>
      <b/>
      <sz val="10"/>
      <color rgb="FF800000"/>
      <name val="Arial Narrow"/>
      <family val="2"/>
    </font>
    <font>
      <sz val="14"/>
      <color theme="0"/>
      <name val="Arial Black"/>
      <family val="2"/>
    </font>
    <font>
      <b/>
      <sz val="14"/>
      <color theme="0"/>
      <name val="Arial Black"/>
      <family val="2"/>
    </font>
    <font>
      <b/>
      <sz val="15"/>
      <color theme="1"/>
      <name val="Arial"/>
      <family val="2"/>
    </font>
    <font>
      <b/>
      <sz val="15"/>
      <color theme="1"/>
      <name val="Arial Narrow"/>
      <family val="2"/>
    </font>
    <font>
      <sz val="7"/>
      <name val="Arial Narrow"/>
      <family val="2"/>
    </font>
    <font>
      <b/>
      <u/>
      <sz val="15"/>
      <color rgb="FF0000FF"/>
      <name val="Arial Narrow"/>
      <family val="2"/>
    </font>
    <font>
      <b/>
      <sz val="15"/>
      <color rgb="FF000099"/>
      <name val="Arial Narrow"/>
      <family val="2"/>
    </font>
    <font>
      <b/>
      <u/>
      <sz val="10"/>
      <color rgb="FF0000FF"/>
      <name val="Arial Narrow"/>
      <family val="2"/>
    </font>
    <font>
      <b/>
      <sz val="10"/>
      <color theme="0"/>
      <name val="Arial Narrow"/>
      <family val="2"/>
    </font>
    <font>
      <b/>
      <sz val="12"/>
      <color theme="0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Arial Narrow"/>
      <family val="2"/>
    </font>
    <font>
      <sz val="10"/>
      <color rgb="FFFF0000"/>
      <name val="Arial Black"/>
      <family val="2"/>
    </font>
    <font>
      <sz val="13"/>
      <color theme="1"/>
      <name val="Arial Black"/>
      <family val="2"/>
    </font>
    <font>
      <b/>
      <sz val="11"/>
      <color theme="1"/>
      <name val="Arial Black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6"/>
      <name val="Arial Narrow"/>
      <family val="2"/>
    </font>
    <font>
      <b/>
      <sz val="18"/>
      <name val="Arial Narrow"/>
      <family val="2"/>
    </font>
    <font>
      <sz val="14"/>
      <color theme="1"/>
      <name val="Arial Narrow"/>
      <family val="2"/>
    </font>
    <font>
      <b/>
      <sz val="16"/>
      <color theme="0"/>
      <name val="Arial Narrow"/>
      <family val="2"/>
    </font>
    <font>
      <b/>
      <sz val="16"/>
      <color theme="1"/>
      <name val="Arial Narrow"/>
      <family val="2"/>
    </font>
    <font>
      <sz val="28"/>
      <color theme="1"/>
      <name val="Arial Black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Arial Narrow"/>
      <family val="2"/>
    </font>
    <font>
      <sz val="16"/>
      <color theme="1"/>
      <name val="Arial Narrow"/>
      <family val="2"/>
    </font>
    <font>
      <b/>
      <sz val="22"/>
      <color theme="0"/>
      <name val="Arial Black"/>
      <family val="2"/>
    </font>
    <font>
      <b/>
      <sz val="16"/>
      <color theme="1"/>
      <name val="Arial"/>
      <family val="2"/>
    </font>
    <font>
      <b/>
      <sz val="20"/>
      <name val="Arial Black"/>
      <family val="2"/>
    </font>
    <font>
      <sz val="20"/>
      <color theme="0"/>
      <name val="Arial Black"/>
      <family val="2"/>
    </font>
    <font>
      <sz val="20"/>
      <color theme="1"/>
      <name val="Arial Black"/>
      <family val="2"/>
    </font>
    <font>
      <b/>
      <sz val="16"/>
      <color rgb="FFFF0000"/>
      <name val="Arial Narrow"/>
      <family val="2"/>
    </font>
    <font>
      <b/>
      <sz val="14"/>
      <name val="Arial Black"/>
      <family val="2"/>
    </font>
    <font>
      <b/>
      <sz val="16"/>
      <name val="Arial Black"/>
      <family val="2"/>
    </font>
    <font>
      <b/>
      <sz val="18"/>
      <name val="Arial Black"/>
      <family val="2"/>
    </font>
    <font>
      <sz val="16"/>
      <name val="Arial Black"/>
      <family val="2"/>
    </font>
    <font>
      <sz val="16"/>
      <color theme="0" tint="-0.14999847407452621"/>
      <name val="Arial Black"/>
      <family val="2"/>
    </font>
    <font>
      <b/>
      <sz val="22"/>
      <name val="Arial"/>
      <family val="2"/>
    </font>
    <font>
      <b/>
      <sz val="14"/>
      <name val="Arial"/>
      <family val="2"/>
    </font>
    <font>
      <sz val="10"/>
      <color theme="0" tint="-0.14999847407452621"/>
      <name val="Arial"/>
      <family val="2"/>
    </font>
    <font>
      <b/>
      <sz val="12"/>
      <color rgb="FFFF0000"/>
      <name val="Arial Black"/>
      <family val="2"/>
    </font>
    <font>
      <sz val="12"/>
      <color rgb="FFFF0000"/>
      <name val="Arial Black"/>
      <family val="2"/>
    </font>
    <font>
      <b/>
      <sz val="13"/>
      <color theme="0" tint="-0.14999847407452621"/>
      <name val="Arial"/>
      <family val="2"/>
    </font>
    <font>
      <b/>
      <u/>
      <sz val="15"/>
      <color rgb="FF0000FF"/>
      <name val="Arial Black"/>
      <family val="2"/>
    </font>
    <font>
      <b/>
      <u/>
      <sz val="15"/>
      <color rgb="FF0000FF"/>
      <name val="Arial"/>
      <family val="2"/>
    </font>
    <font>
      <sz val="15"/>
      <color rgb="FF0000FF"/>
      <name val="Arial"/>
      <family val="2"/>
    </font>
    <font>
      <b/>
      <sz val="15"/>
      <color rgb="FF0000FF"/>
      <name val="Arial"/>
      <family val="2"/>
    </font>
    <font>
      <b/>
      <sz val="13"/>
      <color rgb="FFC00000"/>
      <name val="Arial"/>
      <family val="2"/>
    </font>
    <font>
      <b/>
      <sz val="11"/>
      <color theme="0" tint="-0.14999847407452621"/>
      <name val="Arial"/>
      <family val="2"/>
    </font>
    <font>
      <b/>
      <sz val="10"/>
      <color theme="0" tint="-0.14999847407452621"/>
      <name val="Arial"/>
      <family val="2"/>
    </font>
    <font>
      <b/>
      <u/>
      <sz val="14"/>
      <color rgb="FF0000FF"/>
      <name val="Arial Black"/>
      <family val="2"/>
    </font>
    <font>
      <b/>
      <u/>
      <sz val="14"/>
      <color rgb="FF0000FF"/>
      <name val="Arial"/>
      <family val="2"/>
    </font>
    <font>
      <sz val="14"/>
      <color rgb="FF0000FF"/>
      <name val="Arial"/>
      <family val="2"/>
    </font>
    <font>
      <b/>
      <sz val="14"/>
      <color rgb="FF0000FF"/>
      <name val="Arial"/>
      <family val="2"/>
    </font>
    <font>
      <b/>
      <sz val="11"/>
      <color rgb="FFFF0000"/>
      <name val="Arial Black"/>
      <family val="2"/>
    </font>
    <font>
      <b/>
      <sz val="8"/>
      <color rgb="FFFF0000"/>
      <name val="Arial"/>
      <family val="2"/>
    </font>
    <font>
      <b/>
      <sz val="7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19"/>
      </patternFill>
    </fill>
    <fill>
      <patternFill patternType="lightGray">
        <fgColor indexed="19"/>
      </patternFill>
    </fill>
    <fill>
      <patternFill patternType="solid">
        <fgColor indexed="47"/>
        <bgColor indexed="64"/>
      </patternFill>
    </fill>
    <fill>
      <patternFill patternType="lightGray"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9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17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theme="1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/>
  </cellStyleXfs>
  <cellXfs count="1054">
    <xf numFmtId="0" fontId="0" fillId="0" borderId="0" xfId="0"/>
    <xf numFmtId="4" fontId="2" fillId="2" borderId="0" xfId="0" applyNumberFormat="1" applyFont="1" applyFill="1" applyBorder="1"/>
    <xf numFmtId="0" fontId="3" fillId="2" borderId="0" xfId="0" applyFont="1" applyFill="1"/>
    <xf numFmtId="0" fontId="3" fillId="0" borderId="0" xfId="0" applyFont="1"/>
    <xf numFmtId="4" fontId="4" fillId="2" borderId="0" xfId="0" applyNumberFormat="1" applyFont="1" applyFill="1" applyBorder="1"/>
    <xf numFmtId="0" fontId="5" fillId="2" borderId="0" xfId="0" applyFont="1" applyFill="1"/>
    <xf numFmtId="0" fontId="5" fillId="0" borderId="0" xfId="0" applyFont="1"/>
    <xf numFmtId="4" fontId="5" fillId="2" borderId="0" xfId="0" applyNumberFormat="1" applyFont="1" applyFill="1" applyBorder="1"/>
    <xf numFmtId="4" fontId="3" fillId="2" borderId="0" xfId="0" applyNumberFormat="1" applyFont="1" applyFill="1" applyBorder="1"/>
    <xf numFmtId="4" fontId="3" fillId="3" borderId="0" xfId="0" applyNumberFormat="1" applyFont="1" applyFill="1" applyBorder="1"/>
    <xf numFmtId="4" fontId="3" fillId="4" borderId="1" xfId="0" applyNumberFormat="1" applyFont="1" applyFill="1" applyBorder="1"/>
    <xf numFmtId="4" fontId="3" fillId="4" borderId="2" xfId="0" applyNumberFormat="1" applyFont="1" applyFill="1" applyBorder="1"/>
    <xf numFmtId="4" fontId="3" fillId="4" borderId="3" xfId="0" applyNumberFormat="1" applyFont="1" applyFill="1" applyBorder="1"/>
    <xf numFmtId="4" fontId="2" fillId="3" borderId="0" xfId="0" applyNumberFormat="1" applyFont="1" applyFill="1" applyBorder="1"/>
    <xf numFmtId="4" fontId="2" fillId="4" borderId="4" xfId="0" applyNumberFormat="1" applyFont="1" applyFill="1" applyBorder="1"/>
    <xf numFmtId="4" fontId="2" fillId="4" borderId="0" xfId="0" applyNumberFormat="1" applyFont="1" applyFill="1" applyBorder="1"/>
    <xf numFmtId="4" fontId="2" fillId="4" borderId="8" xfId="0" applyNumberFormat="1" applyFont="1" applyFill="1" applyBorder="1"/>
    <xf numFmtId="4" fontId="3" fillId="4" borderId="4" xfId="0" applyNumberFormat="1" applyFont="1" applyFill="1" applyBorder="1"/>
    <xf numFmtId="4" fontId="3" fillId="4" borderId="0" xfId="0" applyNumberFormat="1" applyFont="1" applyFill="1" applyBorder="1"/>
    <xf numFmtId="4" fontId="3" fillId="4" borderId="8" xfId="0" applyNumberFormat="1" applyFont="1" applyFill="1" applyBorder="1"/>
    <xf numFmtId="4" fontId="2" fillId="4" borderId="14" xfId="0" applyNumberFormat="1" applyFont="1" applyFill="1" applyBorder="1"/>
    <xf numFmtId="4" fontId="2" fillId="4" borderId="15" xfId="0" applyNumberFormat="1" applyFont="1" applyFill="1" applyBorder="1"/>
    <xf numFmtId="4" fontId="2" fillId="4" borderId="16" xfId="0" applyNumberFormat="1" applyFont="1" applyFill="1" applyBorder="1"/>
    <xf numFmtId="0" fontId="3" fillId="7" borderId="0" xfId="0" applyFont="1" applyFill="1"/>
    <xf numFmtId="4" fontId="3" fillId="7" borderId="0" xfId="0" applyNumberFormat="1" applyFont="1" applyFill="1" applyBorder="1"/>
    <xf numFmtId="4" fontId="3" fillId="8" borderId="0" xfId="0" applyNumberFormat="1" applyFont="1" applyFill="1" applyBorder="1"/>
    <xf numFmtId="4" fontId="10" fillId="9" borderId="18" xfId="0" applyNumberFormat="1" applyFont="1" applyFill="1" applyBorder="1" applyAlignment="1">
      <alignment horizontal="left"/>
    </xf>
    <xf numFmtId="4" fontId="11" fillId="9" borderId="19" xfId="0" applyNumberFormat="1" applyFont="1" applyFill="1" applyBorder="1"/>
    <xf numFmtId="4" fontId="16" fillId="0" borderId="21" xfId="0" applyNumberFormat="1" applyFont="1" applyBorder="1"/>
    <xf numFmtId="0" fontId="18" fillId="0" borderId="0" xfId="0" applyFont="1"/>
    <xf numFmtId="3" fontId="2" fillId="0" borderId="0" xfId="0" applyNumberFormat="1" applyFont="1" applyBorder="1" applyAlignment="1">
      <alignment horizontal="left"/>
    </xf>
    <xf numFmtId="4" fontId="20" fillId="0" borderId="24" xfId="0" applyNumberFormat="1" applyFont="1" applyBorder="1"/>
    <xf numFmtId="4" fontId="3" fillId="0" borderId="25" xfId="0" applyNumberFormat="1" applyFont="1" applyBorder="1"/>
    <xf numFmtId="3" fontId="2" fillId="0" borderId="27" xfId="0" applyNumberFormat="1" applyFont="1" applyBorder="1" applyAlignment="1">
      <alignment horizontal="left"/>
    </xf>
    <xf numFmtId="4" fontId="20" fillId="0" borderId="28" xfId="0" applyNumberFormat="1" applyFont="1" applyBorder="1"/>
    <xf numFmtId="4" fontId="3" fillId="0" borderId="29" xfId="0" applyNumberFormat="1" applyFont="1" applyBorder="1"/>
    <xf numFmtId="4" fontId="16" fillId="0" borderId="24" xfId="0" applyNumberFormat="1" applyFont="1" applyBorder="1"/>
    <xf numFmtId="4" fontId="17" fillId="0" borderId="25" xfId="0" applyNumberFormat="1" applyFont="1" applyBorder="1"/>
    <xf numFmtId="4" fontId="3" fillId="0" borderId="27" xfId="0" applyNumberFormat="1" applyFont="1" applyBorder="1"/>
    <xf numFmtId="3" fontId="2" fillId="0" borderId="15" xfId="0" applyNumberFormat="1" applyFont="1" applyBorder="1" applyAlignment="1">
      <alignment horizontal="left"/>
    </xf>
    <xf numFmtId="4" fontId="20" fillId="0" borderId="30" xfId="0" applyNumberFormat="1" applyFont="1" applyBorder="1"/>
    <xf numFmtId="4" fontId="3" fillId="0" borderId="31" xfId="0" applyNumberFormat="1" applyFont="1" applyBorder="1"/>
    <xf numFmtId="4" fontId="21" fillId="12" borderId="34" xfId="0" applyNumberFormat="1" applyFont="1" applyFill="1" applyBorder="1"/>
    <xf numFmtId="4" fontId="5" fillId="12" borderId="35" xfId="0" applyNumberFormat="1" applyFont="1" applyFill="1" applyBorder="1"/>
    <xf numFmtId="4" fontId="12" fillId="0" borderId="0" xfId="0" applyNumberFormat="1" applyFont="1" applyFill="1"/>
    <xf numFmtId="4" fontId="3" fillId="0" borderId="0" xfId="0" applyNumberFormat="1" applyFont="1"/>
    <xf numFmtId="3" fontId="2" fillId="0" borderId="0" xfId="0" applyNumberFormat="1" applyFont="1" applyAlignment="1">
      <alignment horizontal="left"/>
    </xf>
    <xf numFmtId="4" fontId="3" fillId="0" borderId="0" xfId="0" applyNumberFormat="1" applyFont="1" applyFill="1"/>
    <xf numFmtId="4" fontId="20" fillId="0" borderId="0" xfId="0" applyNumberFormat="1" applyFont="1"/>
    <xf numFmtId="1" fontId="2" fillId="0" borderId="0" xfId="0" applyNumberFormat="1" applyFont="1" applyBorder="1" applyAlignment="1">
      <alignment horizontal="center"/>
    </xf>
    <xf numFmtId="4" fontId="26" fillId="0" borderId="0" xfId="0" applyNumberFormat="1" applyFont="1"/>
    <xf numFmtId="4" fontId="11" fillId="9" borderId="19" xfId="0" applyNumberFormat="1" applyFont="1" applyFill="1" applyBorder="1" applyAlignment="1"/>
    <xf numFmtId="1" fontId="11" fillId="9" borderId="19" xfId="0" applyNumberFormat="1" applyFont="1" applyFill="1" applyBorder="1" applyAlignment="1">
      <alignment horizontal="center"/>
    </xf>
    <xf numFmtId="3" fontId="27" fillId="9" borderId="20" xfId="0" applyNumberFormat="1" applyFont="1" applyFill="1" applyBorder="1" applyAlignment="1">
      <alignment horizontal="center"/>
    </xf>
    <xf numFmtId="4" fontId="28" fillId="0" borderId="0" xfId="0" applyNumberFormat="1" applyFont="1" applyFill="1" applyBorder="1" applyAlignment="1" applyProtection="1">
      <protection hidden="1"/>
    </xf>
    <xf numFmtId="4" fontId="22" fillId="11" borderId="0" xfId="0" applyNumberFormat="1" applyFont="1" applyFill="1"/>
    <xf numFmtId="4" fontId="29" fillId="0" borderId="0" xfId="0" applyNumberFormat="1" applyFont="1" applyFill="1" applyBorder="1" applyAlignment="1" applyProtection="1">
      <protection hidden="1"/>
    </xf>
    <xf numFmtId="4" fontId="21" fillId="16" borderId="48" xfId="0" applyNumberFormat="1" applyFont="1" applyFill="1" applyBorder="1"/>
    <xf numFmtId="4" fontId="25" fillId="16" borderId="49" xfId="0" applyNumberFormat="1" applyFont="1" applyFill="1" applyBorder="1"/>
    <xf numFmtId="4" fontId="25" fillId="16" borderId="35" xfId="0" applyNumberFormat="1" applyFont="1" applyFill="1" applyBorder="1"/>
    <xf numFmtId="4" fontId="12" fillId="11" borderId="0" xfId="0" applyNumberFormat="1" applyFont="1" applyFill="1"/>
    <xf numFmtId="4" fontId="30" fillId="0" borderId="0" xfId="0" applyNumberFormat="1" applyFont="1" applyFill="1" applyBorder="1" applyAlignment="1" applyProtection="1">
      <protection hidden="1"/>
    </xf>
    <xf numFmtId="4" fontId="31" fillId="0" borderId="21" xfId="0" applyNumberFormat="1" applyFont="1" applyBorder="1"/>
    <xf numFmtId="3" fontId="32" fillId="0" borderId="22" xfId="0" applyNumberFormat="1" applyFont="1" applyBorder="1" applyAlignment="1">
      <alignment horizontal="left"/>
    </xf>
    <xf numFmtId="4" fontId="33" fillId="0" borderId="50" xfId="0" applyNumberFormat="1" applyFont="1" applyBorder="1"/>
    <xf numFmtId="4" fontId="34" fillId="0" borderId="23" xfId="0" applyNumberFormat="1" applyFont="1" applyBorder="1"/>
    <xf numFmtId="4" fontId="31" fillId="0" borderId="4" xfId="0" applyNumberFormat="1" applyFont="1" applyBorder="1"/>
    <xf numFmtId="3" fontId="33" fillId="0" borderId="0" xfId="0" applyNumberFormat="1" applyFont="1" applyBorder="1" applyAlignment="1">
      <alignment horizontal="center"/>
    </xf>
    <xf numFmtId="4" fontId="33" fillId="0" borderId="0" xfId="0" applyNumberFormat="1" applyFont="1" applyBorder="1"/>
    <xf numFmtId="4" fontId="34" fillId="0" borderId="25" xfId="0" applyNumberFormat="1" applyFont="1" applyBorder="1"/>
    <xf numFmtId="4" fontId="35" fillId="0" borderId="0" xfId="0" applyNumberFormat="1" applyFont="1" applyFill="1" applyBorder="1" applyAlignment="1" applyProtection="1">
      <protection hidden="1"/>
    </xf>
    <xf numFmtId="4" fontId="26" fillId="0" borderId="4" xfId="0" applyNumberFormat="1" applyFont="1" applyBorder="1"/>
    <xf numFmtId="3" fontId="2" fillId="0" borderId="41" xfId="0" applyNumberFormat="1" applyFont="1" applyBorder="1" applyAlignment="1">
      <alignment horizontal="left"/>
    </xf>
    <xf numFmtId="4" fontId="28" fillId="0" borderId="40" xfId="0" applyNumberFormat="1" applyFont="1" applyFill="1" applyBorder="1" applyAlignment="1" applyProtection="1">
      <alignment vertical="center"/>
      <protection hidden="1"/>
    </xf>
    <xf numFmtId="4" fontId="26" fillId="0" borderId="25" xfId="0" applyNumberFormat="1" applyFont="1" applyBorder="1"/>
    <xf numFmtId="4" fontId="20" fillId="0" borderId="41" xfId="0" applyNumberFormat="1" applyFont="1" applyBorder="1"/>
    <xf numFmtId="4" fontId="36" fillId="0" borderId="8" xfId="0" applyNumberFormat="1" applyFont="1" applyBorder="1"/>
    <xf numFmtId="4" fontId="16" fillId="0" borderId="41" xfId="0" applyNumberFormat="1" applyFont="1" applyBorder="1"/>
    <xf numFmtId="4" fontId="37" fillId="0" borderId="0" xfId="0" applyNumberFormat="1" applyFont="1" applyFill="1" applyBorder="1" applyAlignment="1" applyProtection="1">
      <protection hidden="1"/>
    </xf>
    <xf numFmtId="4" fontId="38" fillId="0" borderId="4" xfId="0" applyNumberFormat="1" applyFont="1" applyBorder="1"/>
    <xf numFmtId="3" fontId="38" fillId="0" borderId="0" xfId="0" applyNumberFormat="1" applyFont="1" applyBorder="1" applyAlignment="1">
      <alignment horizontal="center"/>
    </xf>
    <xf numFmtId="4" fontId="38" fillId="0" borderId="0" xfId="0" applyNumberFormat="1" applyFont="1" applyBorder="1"/>
    <xf numFmtId="4" fontId="39" fillId="0" borderId="24" xfId="0" applyNumberFormat="1" applyFont="1" applyBorder="1"/>
    <xf numFmtId="4" fontId="36" fillId="0" borderId="25" xfId="0" applyNumberFormat="1" applyFont="1" applyBorder="1"/>
    <xf numFmtId="4" fontId="40" fillId="0" borderId="0" xfId="0" applyNumberFormat="1" applyFont="1" applyFill="1" applyBorder="1" applyAlignment="1" applyProtection="1">
      <protection hidden="1"/>
    </xf>
    <xf numFmtId="4" fontId="26" fillId="0" borderId="26" xfId="0" applyNumberFormat="1" applyFont="1" applyBorder="1"/>
    <xf numFmtId="3" fontId="26" fillId="0" borderId="27" xfId="0" applyNumberFormat="1" applyFont="1" applyBorder="1" applyAlignment="1">
      <alignment horizontal="center"/>
    </xf>
    <xf numFmtId="4" fontId="26" fillId="0" borderId="29" xfId="0" applyNumberFormat="1" applyFont="1" applyBorder="1"/>
    <xf numFmtId="4" fontId="20" fillId="0" borderId="51" xfId="0" applyNumberFormat="1" applyFont="1" applyBorder="1"/>
    <xf numFmtId="4" fontId="26" fillId="0" borderId="8" xfId="0" applyNumberFormat="1" applyFont="1" applyBorder="1"/>
    <xf numFmtId="4" fontId="41" fillId="0" borderId="24" xfId="0" applyNumberFormat="1" applyFont="1" applyBorder="1"/>
    <xf numFmtId="4" fontId="42" fillId="0" borderId="0" xfId="0" applyNumberFormat="1" applyFont="1" applyFill="1" applyBorder="1" applyAlignment="1" applyProtection="1">
      <protection hidden="1"/>
    </xf>
    <xf numFmtId="3" fontId="26" fillId="0" borderId="0" xfId="0" applyNumberFormat="1" applyFont="1" applyBorder="1" applyAlignment="1">
      <alignment horizontal="center"/>
    </xf>
    <xf numFmtId="4" fontId="3" fillId="0" borderId="0" xfId="0" applyNumberFormat="1" applyFont="1" applyBorder="1"/>
    <xf numFmtId="4" fontId="26" fillId="0" borderId="14" xfId="0" applyNumberFormat="1" applyFont="1" applyBorder="1"/>
    <xf numFmtId="3" fontId="26" fillId="0" borderId="15" xfId="0" applyNumberFormat="1" applyFont="1" applyBorder="1" applyAlignment="1">
      <alignment horizontal="center"/>
    </xf>
    <xf numFmtId="4" fontId="3" fillId="0" borderId="15" xfId="0" applyNumberFormat="1" applyFont="1" applyBorder="1"/>
    <xf numFmtId="4" fontId="20" fillId="0" borderId="43" xfId="0" applyNumberFormat="1" applyFont="1" applyBorder="1"/>
    <xf numFmtId="4" fontId="26" fillId="0" borderId="42" xfId="0" applyNumberFormat="1" applyFont="1" applyBorder="1"/>
    <xf numFmtId="3" fontId="2" fillId="0" borderId="45" xfId="0" applyNumberFormat="1" applyFont="1" applyBorder="1" applyAlignment="1">
      <alignment horizontal="left"/>
    </xf>
    <xf numFmtId="4" fontId="3" fillId="0" borderId="44" xfId="0" applyNumberFormat="1" applyFont="1" applyBorder="1"/>
    <xf numFmtId="3" fontId="32" fillId="0" borderId="0" xfId="0" applyNumberFormat="1" applyFont="1" applyBorder="1" applyAlignment="1">
      <alignment horizontal="left"/>
    </xf>
    <xf numFmtId="4" fontId="28" fillId="0" borderId="0" xfId="0" applyNumberFormat="1" applyFont="1" applyFill="1" applyBorder="1" applyAlignment="1" applyProtection="1">
      <alignment vertical="center"/>
      <protection hidden="1"/>
    </xf>
    <xf numFmtId="4" fontId="33" fillId="14" borderId="18" xfId="0" applyNumberFormat="1" applyFont="1" applyFill="1" applyBorder="1"/>
    <xf numFmtId="3" fontId="33" fillId="14" borderId="19" xfId="0" applyNumberFormat="1" applyFont="1" applyFill="1" applyBorder="1" applyAlignment="1">
      <alignment horizontal="center"/>
    </xf>
    <xf numFmtId="4" fontId="33" fillId="14" borderId="19" xfId="0" applyNumberFormat="1" applyFont="1" applyFill="1" applyBorder="1"/>
    <xf numFmtId="4" fontId="16" fillId="14" borderId="34" xfId="0" applyNumberFormat="1" applyFont="1" applyFill="1" applyBorder="1"/>
    <xf numFmtId="4" fontId="34" fillId="14" borderId="35" xfId="0" applyNumberFormat="1" applyFont="1" applyFill="1" applyBorder="1"/>
    <xf numFmtId="4" fontId="33" fillId="0" borderId="4" xfId="0" applyNumberFormat="1" applyFont="1" applyBorder="1"/>
    <xf numFmtId="4" fontId="26" fillId="0" borderId="0" xfId="0" applyNumberFormat="1" applyFont="1" applyBorder="1"/>
    <xf numFmtId="4" fontId="21" fillId="16" borderId="34" xfId="0" applyNumberFormat="1" applyFont="1" applyFill="1" applyBorder="1"/>
    <xf numFmtId="4" fontId="26" fillId="0" borderId="15" xfId="0" applyNumberFormat="1" applyFont="1" applyBorder="1"/>
    <xf numFmtId="4" fontId="39" fillId="0" borderId="4" xfId="0" applyNumberFormat="1" applyFont="1" applyBorder="1"/>
    <xf numFmtId="3" fontId="39" fillId="0" borderId="0" xfId="0" applyNumberFormat="1" applyFont="1" applyBorder="1" applyAlignment="1">
      <alignment horizontal="center"/>
    </xf>
    <xf numFmtId="4" fontId="39" fillId="0" borderId="0" xfId="0" applyNumberFormat="1" applyFont="1" applyBorder="1"/>
    <xf numFmtId="4" fontId="26" fillId="0" borderId="27" xfId="0" applyNumberFormat="1" applyFont="1" applyBorder="1"/>
    <xf numFmtId="4" fontId="26" fillId="0" borderId="31" xfId="0" applyNumberFormat="1" applyFont="1" applyBorder="1"/>
    <xf numFmtId="4" fontId="20" fillId="0" borderId="52" xfId="0" applyNumberFormat="1" applyFont="1" applyBorder="1"/>
    <xf numFmtId="3" fontId="16" fillId="0" borderId="0" xfId="0" applyNumberFormat="1" applyFont="1" applyBorder="1" applyAlignment="1">
      <alignment horizontal="center"/>
    </xf>
    <xf numFmtId="4" fontId="16" fillId="0" borderId="0" xfId="0" applyNumberFormat="1" applyFont="1" applyBorder="1"/>
    <xf numFmtId="3" fontId="38" fillId="0" borderId="0" xfId="0" applyNumberFormat="1" applyFont="1" applyBorder="1" applyAlignment="1">
      <alignment horizontal="left"/>
    </xf>
    <xf numFmtId="3" fontId="39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4" fontId="23" fillId="0" borderId="0" xfId="0" applyNumberFormat="1" applyFont="1" applyBorder="1"/>
    <xf numFmtId="4" fontId="33" fillId="0" borderId="24" xfId="0" applyNumberFormat="1" applyFont="1" applyBorder="1"/>
    <xf numFmtId="4" fontId="25" fillId="0" borderId="30" xfId="0" applyNumberFormat="1" applyFont="1" applyBorder="1"/>
    <xf numFmtId="4" fontId="43" fillId="0" borderId="31" xfId="0" applyNumberFormat="1" applyFont="1" applyBorder="1"/>
    <xf numFmtId="4" fontId="21" fillId="14" borderId="34" xfId="0" applyNumberFormat="1" applyFont="1" applyFill="1" applyBorder="1"/>
    <xf numFmtId="4" fontId="5" fillId="14" borderId="35" xfId="0" applyNumberFormat="1" applyFont="1" applyFill="1" applyBorder="1"/>
    <xf numFmtId="4" fontId="13" fillId="11" borderId="53" xfId="0" applyNumberFormat="1" applyFont="1" applyFill="1" applyBorder="1"/>
    <xf numFmtId="4" fontId="44" fillId="0" borderId="0" xfId="0" applyNumberFormat="1" applyFont="1" applyFill="1"/>
    <xf numFmtId="3" fontId="3" fillId="0" borderId="0" xfId="0" applyNumberFormat="1" applyFont="1" applyAlignment="1">
      <alignment horizontal="center"/>
    </xf>
    <xf numFmtId="4" fontId="18" fillId="0" borderId="0" xfId="0" applyNumberFormat="1" applyFont="1"/>
    <xf numFmtId="3" fontId="18" fillId="0" borderId="0" xfId="0" applyNumberFormat="1" applyFont="1" applyAlignment="1">
      <alignment horizontal="center"/>
    </xf>
    <xf numFmtId="3" fontId="20" fillId="0" borderId="0" xfId="0" applyNumberFormat="1" applyFont="1" applyAlignment="1">
      <alignment horizontal="center"/>
    </xf>
    <xf numFmtId="4" fontId="25" fillId="0" borderId="0" xfId="0" applyNumberFormat="1" applyFont="1"/>
    <xf numFmtId="4" fontId="23" fillId="0" borderId="0" xfId="0" applyNumberFormat="1" applyFont="1"/>
    <xf numFmtId="3" fontId="4" fillId="0" borderId="0" xfId="0" applyNumberFormat="1" applyFont="1" applyAlignment="1">
      <alignment horizontal="left"/>
    </xf>
    <xf numFmtId="3" fontId="23" fillId="0" borderId="0" xfId="0" applyNumberFormat="1" applyFont="1" applyAlignment="1">
      <alignment horizontal="center"/>
    </xf>
    <xf numFmtId="0" fontId="35" fillId="0" borderId="0" xfId="0" applyFont="1"/>
    <xf numFmtId="0" fontId="35" fillId="0" borderId="0" xfId="0" applyFont="1" applyAlignment="1">
      <alignment horizontal="center"/>
    </xf>
    <xf numFmtId="0" fontId="54" fillId="0" borderId="0" xfId="0" applyFont="1"/>
    <xf numFmtId="4" fontId="11" fillId="9" borderId="19" xfId="0" applyNumberFormat="1" applyFont="1" applyFill="1" applyBorder="1" applyAlignment="1">
      <alignment horizontal="left"/>
    </xf>
    <xf numFmtId="4" fontId="19" fillId="0" borderId="8" xfId="0" applyNumberFormat="1" applyFont="1" applyFill="1" applyBorder="1" applyAlignment="1" applyProtection="1">
      <alignment vertical="center"/>
      <protection hidden="1"/>
    </xf>
    <xf numFmtId="4" fontId="8" fillId="0" borderId="92" xfId="0" applyNumberFormat="1" applyFont="1" applyBorder="1"/>
    <xf numFmtId="4" fontId="3" fillId="0" borderId="92" xfId="0" applyNumberFormat="1" applyFont="1" applyBorder="1"/>
    <xf numFmtId="4" fontId="5" fillId="0" borderId="8" xfId="0" applyNumberFormat="1" applyFont="1" applyBorder="1"/>
    <xf numFmtId="4" fontId="21" fillId="12" borderId="46" xfId="0" applyNumberFormat="1" applyFont="1" applyFill="1" applyBorder="1" applyAlignment="1">
      <alignment horizontal="center"/>
    </xf>
    <xf numFmtId="4" fontId="5" fillId="0" borderId="92" xfId="0" applyNumberFormat="1" applyFont="1" applyBorder="1"/>
    <xf numFmtId="4" fontId="5" fillId="0" borderId="90" xfId="0" applyNumberFormat="1" applyFont="1" applyBorder="1"/>
    <xf numFmtId="4" fontId="21" fillId="12" borderId="48" xfId="0" applyNumberFormat="1" applyFont="1" applyFill="1" applyBorder="1"/>
    <xf numFmtId="4" fontId="5" fillId="12" borderId="49" xfId="0" applyNumberFormat="1" applyFont="1" applyFill="1" applyBorder="1"/>
    <xf numFmtId="4" fontId="3" fillId="0" borderId="40" xfId="0" applyNumberFormat="1" applyFont="1" applyBorder="1"/>
    <xf numFmtId="4" fontId="3" fillId="0" borderId="94" xfId="0" applyNumberFormat="1" applyFont="1" applyBorder="1"/>
    <xf numFmtId="4" fontId="17" fillId="0" borderId="40" xfId="0" applyNumberFormat="1" applyFont="1" applyBorder="1"/>
    <xf numFmtId="4" fontId="5" fillId="12" borderId="80" xfId="0" applyNumberFormat="1" applyFont="1" applyFill="1" applyBorder="1"/>
    <xf numFmtId="4" fontId="3" fillId="0" borderId="95" xfId="0" applyNumberFormat="1" applyFont="1" applyBorder="1"/>
    <xf numFmtId="4" fontId="21" fillId="12" borderId="36" xfId="0" applyNumberFormat="1" applyFont="1" applyFill="1" applyBorder="1"/>
    <xf numFmtId="1" fontId="10" fillId="9" borderId="6" xfId="0" applyNumberFormat="1" applyFont="1" applyFill="1" applyBorder="1" applyAlignment="1">
      <alignment horizontal="center"/>
    </xf>
    <xf numFmtId="3" fontId="12" fillId="9" borderId="7" xfId="0" applyNumberFormat="1" applyFont="1" applyFill="1" applyBorder="1" applyAlignment="1">
      <alignment horizontal="center"/>
    </xf>
    <xf numFmtId="4" fontId="21" fillId="0" borderId="93" xfId="0" applyNumberFormat="1" applyFont="1" applyFill="1" applyBorder="1" applyAlignment="1">
      <alignment horizontal="center"/>
    </xf>
    <xf numFmtId="4" fontId="21" fillId="12" borderId="60" xfId="0" applyNumberFormat="1" applyFont="1" applyFill="1" applyBorder="1" applyAlignment="1">
      <alignment horizontal="center"/>
    </xf>
    <xf numFmtId="4" fontId="19" fillId="0" borderId="8" xfId="0" applyNumberFormat="1" applyFont="1" applyFill="1" applyBorder="1" applyAlignment="1" applyProtection="1">
      <alignment horizontal="left" vertical="center"/>
      <protection hidden="1"/>
    </xf>
    <xf numFmtId="1" fontId="2" fillId="0" borderId="27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12" fillId="0" borderId="0" xfId="0" applyNumberFormat="1" applyFont="1" applyFill="1" applyAlignment="1">
      <alignment horizontal="center"/>
    </xf>
    <xf numFmtId="1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13" xfId="0" applyNumberFormat="1" applyFont="1" applyBorder="1" applyAlignment="1">
      <alignment horizontal="center"/>
    </xf>
    <xf numFmtId="4" fontId="21" fillId="12" borderId="48" xfId="0" applyNumberFormat="1" applyFont="1" applyFill="1" applyBorder="1" applyAlignment="1">
      <alignment horizontal="center"/>
    </xf>
    <xf numFmtId="4" fontId="5" fillId="12" borderId="80" xfId="0" applyNumberFormat="1" applyFont="1" applyFill="1" applyBorder="1" applyAlignment="1">
      <alignment horizontal="center"/>
    </xf>
    <xf numFmtId="4" fontId="5" fillId="12" borderId="49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" fontId="21" fillId="12" borderId="60" xfId="0" applyNumberFormat="1" applyFont="1" applyFill="1" applyBorder="1" applyAlignment="1">
      <alignment horizontal="center" vertical="center"/>
    </xf>
    <xf numFmtId="4" fontId="17" fillId="0" borderId="96" xfId="0" applyNumberFormat="1" applyFont="1" applyBorder="1"/>
    <xf numFmtId="4" fontId="3" fillId="0" borderId="9" xfId="0" applyNumberFormat="1" applyFont="1" applyBorder="1"/>
    <xf numFmtId="4" fontId="3" fillId="0" borderId="96" xfId="0" applyNumberFormat="1" applyFont="1" applyBorder="1"/>
    <xf numFmtId="4" fontId="3" fillId="0" borderId="75" xfId="0" applyNumberFormat="1" applyFont="1" applyBorder="1"/>
    <xf numFmtId="4" fontId="3" fillId="0" borderId="97" xfId="0" applyNumberFormat="1" applyFont="1" applyBorder="1"/>
    <xf numFmtId="4" fontId="3" fillId="0" borderId="98" xfId="0" applyNumberFormat="1" applyFont="1" applyBorder="1"/>
    <xf numFmtId="4" fontId="3" fillId="0" borderId="9" xfId="0" applyNumberFormat="1" applyFont="1" applyBorder="1" applyAlignment="1"/>
    <xf numFmtId="4" fontId="3" fillId="0" borderId="11" xfId="0" applyNumberFormat="1" applyFont="1" applyBorder="1" applyAlignment="1">
      <alignment horizontal="center"/>
    </xf>
    <xf numFmtId="4" fontId="5" fillId="12" borderId="35" xfId="0" applyNumberFormat="1" applyFont="1" applyFill="1" applyBorder="1" applyAlignment="1">
      <alignment horizontal="center"/>
    </xf>
    <xf numFmtId="1" fontId="14" fillId="13" borderId="99" xfId="0" applyNumberFormat="1" applyFont="1" applyFill="1" applyBorder="1" applyAlignment="1">
      <alignment horizontal="center" vertical="center"/>
    </xf>
    <xf numFmtId="1" fontId="12" fillId="13" borderId="95" xfId="0" applyNumberFormat="1" applyFont="1" applyFill="1" applyBorder="1" applyAlignment="1">
      <alignment horizontal="center" vertical="center"/>
    </xf>
    <xf numFmtId="1" fontId="12" fillId="13" borderId="30" xfId="0" applyNumberFormat="1" applyFont="1" applyFill="1" applyBorder="1" applyAlignment="1">
      <alignment horizontal="center" vertical="center"/>
    </xf>
    <xf numFmtId="1" fontId="12" fillId="13" borderId="31" xfId="0" applyNumberFormat="1" applyFont="1" applyFill="1" applyBorder="1" applyAlignment="1">
      <alignment horizontal="center" vertical="center"/>
    </xf>
    <xf numFmtId="1" fontId="14" fillId="13" borderId="52" xfId="0" applyNumberFormat="1" applyFont="1" applyFill="1" applyBorder="1" applyAlignment="1">
      <alignment horizontal="center" vertical="center"/>
    </xf>
    <xf numFmtId="1" fontId="12" fillId="13" borderId="98" xfId="0" applyNumberFormat="1" applyFont="1" applyFill="1" applyBorder="1" applyAlignment="1">
      <alignment horizontal="center" vertical="center"/>
    </xf>
    <xf numFmtId="1" fontId="14" fillId="22" borderId="99" xfId="0" applyNumberFormat="1" applyFont="1" applyFill="1" applyBorder="1" applyAlignment="1">
      <alignment horizontal="center" vertical="center"/>
    </xf>
    <xf numFmtId="1" fontId="12" fillId="22" borderId="31" xfId="0" applyNumberFormat="1" applyFont="1" applyFill="1" applyBorder="1" applyAlignment="1">
      <alignment horizontal="center" vertical="center"/>
    </xf>
    <xf numFmtId="1" fontId="12" fillId="22" borderId="30" xfId="0" applyNumberFormat="1" applyFont="1" applyFill="1" applyBorder="1" applyAlignment="1">
      <alignment horizontal="center" vertical="center"/>
    </xf>
    <xf numFmtId="1" fontId="14" fillId="22" borderId="30" xfId="0" applyNumberFormat="1" applyFont="1" applyFill="1" applyBorder="1" applyAlignment="1">
      <alignment horizontal="center" vertical="center"/>
    </xf>
    <xf numFmtId="1" fontId="12" fillId="22" borderId="98" xfId="0" applyNumberFormat="1" applyFont="1" applyFill="1" applyBorder="1" applyAlignment="1">
      <alignment horizontal="center" vertical="center"/>
    </xf>
    <xf numFmtId="4" fontId="21" fillId="12" borderId="34" xfId="0" applyNumberFormat="1" applyFont="1" applyFill="1" applyBorder="1" applyAlignment="1">
      <alignment horizontal="center"/>
    </xf>
    <xf numFmtId="3" fontId="56" fillId="9" borderId="6" xfId="0" applyNumberFormat="1" applyFont="1" applyFill="1" applyBorder="1" applyAlignment="1">
      <alignment horizontal="right"/>
    </xf>
    <xf numFmtId="4" fontId="17" fillId="0" borderId="25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4" fontId="3" fillId="0" borderId="29" xfId="0" applyNumberFormat="1" applyFont="1" applyBorder="1" applyAlignment="1">
      <alignment horizontal="right"/>
    </xf>
    <xf numFmtId="4" fontId="3" fillId="0" borderId="31" xfId="0" applyNumberFormat="1" applyFont="1" applyBorder="1" applyAlignment="1">
      <alignment horizontal="right"/>
    </xf>
    <xf numFmtId="4" fontId="5" fillId="12" borderId="49" xfId="0" applyNumberFormat="1" applyFont="1" applyFill="1" applyBorder="1" applyAlignment="1">
      <alignment horizontal="right"/>
    </xf>
    <xf numFmtId="4" fontId="17" fillId="0" borderId="23" xfId="0" applyNumberFormat="1" applyFont="1" applyBorder="1" applyAlignment="1">
      <alignment horizontal="right"/>
    </xf>
    <xf numFmtId="4" fontId="5" fillId="0" borderId="29" xfId="0" applyNumberFormat="1" applyFont="1" applyBorder="1" applyAlignment="1">
      <alignment horizontal="right"/>
    </xf>
    <xf numFmtId="4" fontId="5" fillId="12" borderId="35" xfId="0" applyNumberFormat="1" applyFont="1" applyFill="1" applyBorder="1" applyAlignment="1">
      <alignment horizontal="right"/>
    </xf>
    <xf numFmtId="4" fontId="12" fillId="0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4" fontId="12" fillId="11" borderId="6" xfId="0" applyNumberFormat="1" applyFont="1" applyFill="1" applyBorder="1" applyAlignment="1"/>
    <xf numFmtId="4" fontId="12" fillId="11" borderId="0" xfId="0" applyNumberFormat="1" applyFont="1" applyFill="1" applyBorder="1" applyAlignment="1"/>
    <xf numFmtId="4" fontId="12" fillId="11" borderId="12" xfId="0" applyNumberFormat="1" applyFont="1" applyFill="1" applyBorder="1" applyAlignment="1"/>
    <xf numFmtId="4" fontId="16" fillId="0" borderId="101" xfId="0" applyNumberFormat="1" applyFont="1" applyBorder="1"/>
    <xf numFmtId="4" fontId="20" fillId="0" borderId="101" xfId="0" applyNumberFormat="1" applyFont="1" applyBorder="1"/>
    <xf numFmtId="4" fontId="20" fillId="0" borderId="102" xfId="0" applyNumberFormat="1" applyFont="1" applyBorder="1"/>
    <xf numFmtId="4" fontId="20" fillId="0" borderId="99" xfId="0" applyNumberFormat="1" applyFont="1" applyBorder="1"/>
    <xf numFmtId="0" fontId="0" fillId="0" borderId="9" xfId="0" applyBorder="1"/>
    <xf numFmtId="0" fontId="0" fillId="0" borderId="10" xfId="0" applyBorder="1"/>
    <xf numFmtId="4" fontId="19" fillId="0" borderId="10" xfId="0" applyNumberFormat="1" applyFont="1" applyFill="1" applyBorder="1" applyAlignment="1" applyProtection="1">
      <alignment vertical="center"/>
      <protection hidden="1"/>
    </xf>
    <xf numFmtId="4" fontId="8" fillId="0" borderId="103" xfId="0" applyNumberFormat="1" applyFont="1" applyBorder="1"/>
    <xf numFmtId="4" fontId="3" fillId="0" borderId="103" xfId="0" applyNumberFormat="1" applyFont="1" applyBorder="1"/>
    <xf numFmtId="4" fontId="5" fillId="0" borderId="10" xfId="0" applyNumberFormat="1" applyFont="1" applyBorder="1"/>
    <xf numFmtId="4" fontId="5" fillId="0" borderId="103" xfId="0" applyNumberFormat="1" applyFont="1" applyBorder="1"/>
    <xf numFmtId="4" fontId="19" fillId="0" borderId="10" xfId="0" applyNumberFormat="1" applyFont="1" applyFill="1" applyBorder="1" applyAlignment="1" applyProtection="1">
      <alignment horizontal="left" vertical="center"/>
      <protection hidden="1"/>
    </xf>
    <xf numFmtId="4" fontId="21" fillId="0" borderId="20" xfId="0" applyNumberFormat="1" applyFont="1" applyFill="1" applyBorder="1" applyAlignment="1">
      <alignment horizontal="center"/>
    </xf>
    <xf numFmtId="4" fontId="5" fillId="0" borderId="13" xfId="0" applyNumberFormat="1" applyFont="1" applyBorder="1"/>
    <xf numFmtId="4" fontId="59" fillId="9" borderId="19" xfId="0" applyNumberFormat="1" applyFont="1" applyFill="1" applyBorder="1" applyAlignment="1">
      <alignment horizontal="center"/>
    </xf>
    <xf numFmtId="4" fontId="35" fillId="0" borderId="6" xfId="0" applyNumberFormat="1" applyFont="1" applyFill="1" applyBorder="1" applyAlignment="1">
      <alignment horizontal="center"/>
    </xf>
    <xf numFmtId="4" fontId="35" fillId="0" borderId="0" xfId="0" applyNumberFormat="1" applyFont="1" applyFill="1" applyBorder="1" applyAlignment="1">
      <alignment horizontal="center"/>
    </xf>
    <xf numFmtId="4" fontId="35" fillId="0" borderId="12" xfId="0" applyNumberFormat="1" applyFont="1" applyFill="1" applyBorder="1" applyAlignment="1">
      <alignment horizontal="center"/>
    </xf>
    <xf numFmtId="4" fontId="35" fillId="0" borderId="0" xfId="0" applyNumberFormat="1" applyFont="1" applyFill="1" applyAlignment="1">
      <alignment horizontal="center"/>
    </xf>
    <xf numFmtId="0" fontId="0" fillId="0" borderId="0" xfId="0" applyBorder="1"/>
    <xf numFmtId="4" fontId="21" fillId="12" borderId="36" xfId="0" applyNumberFormat="1" applyFont="1" applyFill="1" applyBorder="1" applyAlignment="1">
      <alignment horizontal="center"/>
    </xf>
    <xf numFmtId="1" fontId="14" fillId="13" borderId="30" xfId="0" applyNumberFormat="1" applyFont="1" applyFill="1" applyBorder="1" applyAlignment="1">
      <alignment horizontal="center" vertical="center"/>
    </xf>
    <xf numFmtId="0" fontId="0" fillId="0" borderId="24" xfId="0" applyBorder="1"/>
    <xf numFmtId="0" fontId="0" fillId="0" borderId="25" xfId="0" applyBorder="1"/>
    <xf numFmtId="0" fontId="0" fillId="0" borderId="4" xfId="0" applyBorder="1"/>
    <xf numFmtId="0" fontId="0" fillId="0" borderId="8" xfId="0" applyBorder="1"/>
    <xf numFmtId="4" fontId="5" fillId="22" borderId="80" xfId="0" applyNumberFormat="1" applyFont="1" applyFill="1" applyBorder="1"/>
    <xf numFmtId="4" fontId="5" fillId="22" borderId="49" xfId="0" applyNumberFormat="1" applyFont="1" applyFill="1" applyBorder="1"/>
    <xf numFmtId="4" fontId="5" fillId="22" borderId="49" xfId="0" applyNumberFormat="1" applyFont="1" applyFill="1" applyBorder="1" applyAlignment="1">
      <alignment horizontal="right"/>
    </xf>
    <xf numFmtId="4" fontId="5" fillId="22" borderId="35" xfId="0" applyNumberFormat="1" applyFont="1" applyFill="1" applyBorder="1" applyAlignment="1">
      <alignment horizontal="right"/>
    </xf>
    <xf numFmtId="4" fontId="5" fillId="22" borderId="80" xfId="0" applyNumberFormat="1" applyFont="1" applyFill="1" applyBorder="1" applyAlignment="1">
      <alignment horizontal="center"/>
    </xf>
    <xf numFmtId="4" fontId="5" fillId="22" borderId="49" xfId="0" applyNumberFormat="1" applyFont="1" applyFill="1" applyBorder="1" applyAlignment="1">
      <alignment horizontal="center"/>
    </xf>
    <xf numFmtId="4" fontId="21" fillId="22" borderId="34" xfId="0" applyNumberFormat="1" applyFont="1" applyFill="1" applyBorder="1" applyAlignment="1">
      <alignment horizontal="right"/>
    </xf>
    <xf numFmtId="4" fontId="21" fillId="12" borderId="48" xfId="0" applyNumberFormat="1" applyFont="1" applyFill="1" applyBorder="1" applyAlignment="1">
      <alignment horizontal="right"/>
    </xf>
    <xf numFmtId="4" fontId="21" fillId="22" borderId="48" xfId="0" applyNumberFormat="1" applyFont="1" applyFill="1" applyBorder="1" applyAlignment="1">
      <alignment horizontal="right"/>
    </xf>
    <xf numFmtId="4" fontId="21" fillId="12" borderId="36" xfId="0" applyNumberFormat="1" applyFont="1" applyFill="1" applyBorder="1" applyAlignment="1">
      <alignment horizontal="right"/>
    </xf>
    <xf numFmtId="4" fontId="21" fillId="22" borderId="36" xfId="0" applyNumberFormat="1" applyFont="1" applyFill="1" applyBorder="1" applyAlignment="1">
      <alignment horizontal="right"/>
    </xf>
    <xf numFmtId="4" fontId="20" fillId="0" borderId="24" xfId="0" applyNumberFormat="1" applyFont="1" applyBorder="1" applyAlignment="1">
      <alignment horizontal="right"/>
    </xf>
    <xf numFmtId="4" fontId="20" fillId="0" borderId="28" xfId="0" applyNumberFormat="1" applyFont="1" applyBorder="1" applyAlignment="1">
      <alignment horizontal="right"/>
    </xf>
    <xf numFmtId="4" fontId="16" fillId="0" borderId="24" xfId="0" applyNumberFormat="1" applyFont="1" applyBorder="1" applyAlignment="1">
      <alignment horizontal="right"/>
    </xf>
    <xf numFmtId="4" fontId="21" fillId="12" borderId="48" xfId="0" applyNumberFormat="1" applyFont="1" applyFill="1" applyBorder="1" applyAlignment="1"/>
    <xf numFmtId="4" fontId="16" fillId="0" borderId="24" xfId="0" applyNumberFormat="1" applyFont="1" applyBorder="1" applyAlignment="1"/>
    <xf numFmtId="4" fontId="20" fillId="0" borderId="24" xfId="0" applyNumberFormat="1" applyFont="1" applyBorder="1" applyAlignment="1"/>
    <xf numFmtId="4" fontId="20" fillId="0" borderId="28" xfId="0" applyNumberFormat="1" applyFont="1" applyBorder="1" applyAlignment="1"/>
    <xf numFmtId="4" fontId="20" fillId="0" borderId="30" xfId="0" applyNumberFormat="1" applyFont="1" applyBorder="1" applyAlignment="1"/>
    <xf numFmtId="4" fontId="21" fillId="12" borderId="34" xfId="0" applyNumberFormat="1" applyFont="1" applyFill="1" applyBorder="1" applyAlignment="1"/>
    <xf numFmtId="4" fontId="20" fillId="0" borderId="30" xfId="0" applyNumberFormat="1" applyFont="1" applyBorder="1" applyAlignment="1">
      <alignment horizontal="right"/>
    </xf>
    <xf numFmtId="4" fontId="16" fillId="0" borderId="41" xfId="0" applyNumberFormat="1" applyFont="1" applyBorder="1" applyAlignment="1">
      <alignment horizontal="right"/>
    </xf>
    <xf numFmtId="4" fontId="20" fillId="0" borderId="41" xfId="0" applyNumberFormat="1" applyFont="1" applyBorder="1" applyAlignment="1">
      <alignment horizontal="right"/>
    </xf>
    <xf numFmtId="4" fontId="20" fillId="0" borderId="51" xfId="0" applyNumberFormat="1" applyFont="1" applyBorder="1" applyAlignment="1">
      <alignment horizontal="right"/>
    </xf>
    <xf numFmtId="4" fontId="33" fillId="0" borderId="41" xfId="0" applyNumberFormat="1" applyFont="1" applyBorder="1" applyAlignment="1">
      <alignment horizontal="right"/>
    </xf>
    <xf numFmtId="4" fontId="20" fillId="0" borderId="52" xfId="0" applyNumberFormat="1" applyFont="1" applyBorder="1" applyAlignment="1">
      <alignment horizontal="right"/>
    </xf>
    <xf numFmtId="4" fontId="16" fillId="0" borderId="41" xfId="0" applyNumberFormat="1" applyFont="1" applyBorder="1" applyAlignment="1"/>
    <xf numFmtId="4" fontId="20" fillId="0" borderId="41" xfId="0" applyNumberFormat="1" applyFont="1" applyBorder="1" applyAlignment="1"/>
    <xf numFmtId="4" fontId="20" fillId="0" borderId="52" xfId="0" applyNumberFormat="1" applyFont="1" applyBorder="1" applyAlignment="1"/>
    <xf numFmtId="4" fontId="21" fillId="22" borderId="34" xfId="0" applyNumberFormat="1" applyFont="1" applyFill="1" applyBorder="1" applyAlignment="1"/>
    <xf numFmtId="4" fontId="21" fillId="22" borderId="48" xfId="0" applyNumberFormat="1" applyFont="1" applyFill="1" applyBorder="1" applyAlignment="1"/>
    <xf numFmtId="4" fontId="12" fillId="0" borderId="0" xfId="3" applyNumberFormat="1" applyFont="1"/>
    <xf numFmtId="4" fontId="48" fillId="15" borderId="0" xfId="3" applyNumberFormat="1" applyFont="1" applyFill="1"/>
    <xf numFmtId="4" fontId="48" fillId="0" borderId="0" xfId="3" applyNumberFormat="1" applyFont="1"/>
    <xf numFmtId="4" fontId="35" fillId="15" borderId="0" xfId="3" applyNumberFormat="1" applyFont="1" applyFill="1"/>
    <xf numFmtId="4" fontId="51" fillId="15" borderId="6" xfId="3" applyNumberFormat="1" applyFont="1" applyFill="1" applyBorder="1"/>
    <xf numFmtId="4" fontId="35" fillId="0" borderId="0" xfId="3" applyNumberFormat="1" applyFont="1"/>
    <xf numFmtId="4" fontId="19" fillId="19" borderId="18" xfId="3" applyNumberFormat="1" applyFont="1" applyFill="1" applyBorder="1" applyAlignment="1">
      <alignment horizontal="center"/>
    </xf>
    <xf numFmtId="4" fontId="19" fillId="19" borderId="19" xfId="3" applyNumberFormat="1" applyFont="1" applyFill="1" applyBorder="1"/>
    <xf numFmtId="4" fontId="19" fillId="19" borderId="48" xfId="3" applyNumberFormat="1" applyFont="1" applyFill="1" applyBorder="1"/>
    <xf numFmtId="4" fontId="19" fillId="19" borderId="49" xfId="3" applyNumberFormat="1" applyFont="1" applyFill="1" applyBorder="1" applyProtection="1">
      <protection locked="0"/>
    </xf>
    <xf numFmtId="4" fontId="51" fillId="19" borderId="35" xfId="3" applyNumberFormat="1" applyFont="1" applyFill="1" applyBorder="1" applyProtection="1">
      <protection locked="0"/>
    </xf>
    <xf numFmtId="4" fontId="19" fillId="19" borderId="18" xfId="3" applyNumberFormat="1" applyFont="1" applyFill="1" applyBorder="1"/>
    <xf numFmtId="10" fontId="52" fillId="19" borderId="19" xfId="4" applyNumberFormat="1" applyFont="1" applyFill="1" applyBorder="1" applyAlignment="1" applyProtection="1">
      <alignment horizontal="center"/>
    </xf>
    <xf numFmtId="10" fontId="52" fillId="19" borderId="20" xfId="4" applyNumberFormat="1" applyFont="1" applyFill="1" applyBorder="1" applyAlignment="1" applyProtection="1">
      <alignment horizontal="center"/>
    </xf>
    <xf numFmtId="4" fontId="28" fillId="15" borderId="0" xfId="3" applyNumberFormat="1" applyFont="1" applyFill="1"/>
    <xf numFmtId="3" fontId="51" fillId="0" borderId="9" xfId="3" applyNumberFormat="1" applyFont="1" applyBorder="1" applyAlignment="1" applyProtection="1">
      <alignment horizontal="center"/>
      <protection locked="0"/>
    </xf>
    <xf numFmtId="4" fontId="51" fillId="0" borderId="0" xfId="3" applyNumberFormat="1" applyFont="1" applyProtection="1">
      <protection locked="0"/>
    </xf>
    <xf numFmtId="4" fontId="51" fillId="0" borderId="24" xfId="3" applyNumberFormat="1" applyFont="1" applyBorder="1" applyProtection="1">
      <protection locked="0"/>
    </xf>
    <xf numFmtId="4" fontId="51" fillId="0" borderId="25" xfId="3" applyNumberFormat="1" applyFont="1" applyBorder="1" applyAlignment="1" applyProtection="1">
      <alignment horizontal="center"/>
      <protection locked="0"/>
    </xf>
    <xf numFmtId="4" fontId="51" fillId="0" borderId="96" xfId="3" applyNumberFormat="1" applyFont="1" applyBorder="1" applyAlignment="1" applyProtection="1">
      <alignment horizontal="center"/>
      <protection locked="0"/>
    </xf>
    <xf numFmtId="4" fontId="51" fillId="0" borderId="9" xfId="3" applyNumberFormat="1" applyFont="1" applyBorder="1" applyAlignment="1">
      <alignment horizontal="center"/>
    </xf>
    <xf numFmtId="4" fontId="51" fillId="0" borderId="0" xfId="3" applyNumberFormat="1" applyFont="1"/>
    <xf numFmtId="4" fontId="51" fillId="0" borderId="24" xfId="3" applyNumberFormat="1" applyFont="1" applyBorder="1"/>
    <xf numFmtId="10" fontId="52" fillId="0" borderId="0" xfId="3" applyNumberFormat="1" applyFont="1" applyAlignment="1">
      <alignment horizontal="center"/>
    </xf>
    <xf numFmtId="10" fontId="52" fillId="0" borderId="10" xfId="3" applyNumberFormat="1" applyFont="1" applyBorder="1" applyAlignment="1">
      <alignment horizontal="center"/>
    </xf>
    <xf numFmtId="10" fontId="52" fillId="0" borderId="8" xfId="4" applyNumberFormat="1" applyFont="1" applyBorder="1" applyAlignment="1" applyProtection="1">
      <alignment horizontal="center"/>
      <protection locked="0"/>
    </xf>
    <xf numFmtId="10" fontId="52" fillId="0" borderId="10" xfId="4" applyNumberFormat="1" applyFont="1" applyBorder="1" applyAlignment="1" applyProtection="1">
      <alignment horizontal="center"/>
      <protection locked="0"/>
    </xf>
    <xf numFmtId="4" fontId="51" fillId="0" borderId="9" xfId="3" applyNumberFormat="1" applyFont="1" applyBorder="1" applyAlignment="1" applyProtection="1">
      <alignment horizontal="center"/>
      <protection locked="0"/>
    </xf>
    <xf numFmtId="10" fontId="52" fillId="0" borderId="0" xfId="3" applyNumberFormat="1" applyFont="1" applyAlignment="1" applyProtection="1">
      <alignment horizontal="center"/>
      <protection locked="0"/>
    </xf>
    <xf numFmtId="10" fontId="52" fillId="0" borderId="10" xfId="3" applyNumberFormat="1" applyFont="1" applyBorder="1" applyAlignment="1" applyProtection="1">
      <alignment horizontal="center"/>
      <protection locked="0"/>
    </xf>
    <xf numFmtId="4" fontId="52" fillId="0" borderId="8" xfId="3" applyNumberFormat="1" applyFont="1" applyBorder="1" applyProtection="1">
      <protection locked="0"/>
    </xf>
    <xf numFmtId="4" fontId="52" fillId="0" borderId="10" xfId="3" applyNumberFormat="1" applyFont="1" applyBorder="1" applyProtection="1">
      <protection locked="0"/>
    </xf>
    <xf numFmtId="4" fontId="30" fillId="0" borderId="9" xfId="3" applyNumberFormat="1" applyFont="1" applyBorder="1" applyProtection="1">
      <protection locked="0"/>
    </xf>
    <xf numFmtId="4" fontId="30" fillId="0" borderId="0" xfId="3" applyNumberFormat="1" applyFont="1" applyProtection="1">
      <protection locked="0"/>
    </xf>
    <xf numFmtId="4" fontId="30" fillId="0" borderId="24" xfId="3" applyNumberFormat="1" applyFont="1" applyBorder="1" applyProtection="1">
      <protection locked="0"/>
    </xf>
    <xf numFmtId="4" fontId="30" fillId="0" borderId="25" xfId="3" applyNumberFormat="1" applyFont="1" applyBorder="1" applyAlignment="1" applyProtection="1">
      <alignment horizontal="center"/>
      <protection locked="0"/>
    </xf>
    <xf numFmtId="4" fontId="30" fillId="0" borderId="96" xfId="3" applyNumberFormat="1" applyFont="1" applyBorder="1" applyAlignment="1" applyProtection="1">
      <alignment horizontal="center"/>
      <protection locked="0"/>
    </xf>
    <xf numFmtId="4" fontId="51" fillId="7" borderId="112" xfId="3" applyNumberFormat="1" applyFont="1" applyFill="1" applyBorder="1" applyAlignment="1">
      <alignment horizontal="center"/>
    </xf>
    <xf numFmtId="4" fontId="51" fillId="7" borderId="2" xfId="3" applyNumberFormat="1" applyFont="1" applyFill="1" applyBorder="1"/>
    <xf numFmtId="4" fontId="19" fillId="7" borderId="113" xfId="3" applyNumberFormat="1" applyFont="1" applyFill="1" applyBorder="1"/>
    <xf numFmtId="10" fontId="52" fillId="7" borderId="114" xfId="4" applyNumberFormat="1" applyFont="1" applyFill="1" applyBorder="1" applyAlignment="1" applyProtection="1">
      <alignment horizontal="center"/>
    </xf>
    <xf numFmtId="10" fontId="52" fillId="7" borderId="115" xfId="4" applyNumberFormat="1" applyFont="1" applyFill="1" applyBorder="1" applyAlignment="1" applyProtection="1">
      <alignment horizontal="center"/>
    </xf>
    <xf numFmtId="4" fontId="63" fillId="0" borderId="96" xfId="3" applyNumberFormat="1" applyFont="1" applyBorder="1" applyAlignment="1" applyProtection="1">
      <alignment horizontal="center"/>
      <protection locked="0"/>
    </xf>
    <xf numFmtId="4" fontId="52" fillId="0" borderId="0" xfId="3" applyNumberFormat="1" applyFont="1" applyProtection="1">
      <protection locked="0"/>
    </xf>
    <xf numFmtId="4" fontId="64" fillId="0" borderId="0" xfId="3" applyNumberFormat="1" applyFont="1" applyProtection="1">
      <protection locked="0"/>
    </xf>
    <xf numFmtId="4" fontId="64" fillId="0" borderId="24" xfId="3" applyNumberFormat="1" applyFont="1" applyBorder="1" applyProtection="1">
      <protection locked="0"/>
    </xf>
    <xf numFmtId="4" fontId="64" fillId="0" borderId="25" xfId="3" applyNumberFormat="1" applyFont="1" applyBorder="1" applyAlignment="1" applyProtection="1">
      <alignment horizontal="center"/>
      <protection locked="0"/>
    </xf>
    <xf numFmtId="4" fontId="19" fillId="19" borderId="93" xfId="3" applyNumberFormat="1" applyFont="1" applyFill="1" applyBorder="1"/>
    <xf numFmtId="10" fontId="52" fillId="19" borderId="49" xfId="4" applyNumberFormat="1" applyFont="1" applyFill="1" applyBorder="1" applyAlignment="1" applyProtection="1">
      <alignment horizontal="center"/>
    </xf>
    <xf numFmtId="10" fontId="52" fillId="19" borderId="35" xfId="4" applyNumberFormat="1" applyFont="1" applyFill="1" applyBorder="1" applyAlignment="1" applyProtection="1">
      <alignment horizontal="center"/>
    </xf>
    <xf numFmtId="4" fontId="35" fillId="0" borderId="10" xfId="3" applyNumberFormat="1" applyFont="1" applyBorder="1" applyProtection="1">
      <protection locked="0"/>
    </xf>
    <xf numFmtId="10" fontId="52" fillId="0" borderId="25" xfId="4" applyNumberFormat="1" applyFont="1" applyBorder="1" applyAlignment="1" applyProtection="1">
      <alignment horizontal="center"/>
      <protection locked="0"/>
    </xf>
    <xf numFmtId="10" fontId="52" fillId="0" borderId="96" xfId="4" applyNumberFormat="1" applyFont="1" applyBorder="1" applyAlignment="1" applyProtection="1">
      <alignment horizontal="center"/>
      <protection locked="0"/>
    </xf>
    <xf numFmtId="10" fontId="65" fillId="0" borderId="25" xfId="4" applyNumberFormat="1" applyFont="1" applyBorder="1" applyAlignment="1" applyProtection="1">
      <alignment horizontal="center"/>
      <protection locked="0"/>
    </xf>
    <xf numFmtId="10" fontId="65" fillId="0" borderId="96" xfId="4" applyNumberFormat="1" applyFont="1" applyFill="1" applyBorder="1" applyAlignment="1" applyProtection="1">
      <alignment horizontal="center"/>
      <protection locked="0"/>
    </xf>
    <xf numFmtId="4" fontId="30" fillId="0" borderId="9" xfId="3" applyNumberFormat="1" applyFont="1" applyBorder="1"/>
    <xf numFmtId="4" fontId="51" fillId="0" borderId="0" xfId="3" applyNumberFormat="1" applyFont="1" applyAlignment="1">
      <alignment horizontal="center"/>
    </xf>
    <xf numFmtId="4" fontId="66" fillId="0" borderId="25" xfId="3" applyNumberFormat="1" applyFont="1" applyBorder="1" applyAlignment="1" applyProtection="1">
      <alignment horizontal="center"/>
      <protection locked="0"/>
    </xf>
    <xf numFmtId="4" fontId="66" fillId="0" borderId="96" xfId="3" applyNumberFormat="1" applyFont="1" applyBorder="1" applyAlignment="1" applyProtection="1">
      <alignment horizontal="center"/>
      <protection locked="0"/>
    </xf>
    <xf numFmtId="10" fontId="30" fillId="0" borderId="24" xfId="3" applyNumberFormat="1" applyFont="1" applyBorder="1" applyProtection="1">
      <protection locked="0"/>
    </xf>
    <xf numFmtId="4" fontId="52" fillId="15" borderId="0" xfId="3" applyNumberFormat="1" applyFont="1" applyFill="1"/>
    <xf numFmtId="4" fontId="67" fillId="0" borderId="0" xfId="3" applyNumberFormat="1" applyFont="1" applyProtection="1">
      <protection locked="0"/>
    </xf>
    <xf numFmtId="4" fontId="67" fillId="0" borderId="24" xfId="3" applyNumberFormat="1" applyFont="1" applyBorder="1" applyProtection="1">
      <protection locked="0"/>
    </xf>
    <xf numFmtId="4" fontId="68" fillId="0" borderId="0" xfId="3" applyNumberFormat="1" applyFont="1" applyProtection="1">
      <protection locked="0"/>
    </xf>
    <xf numFmtId="4" fontId="68" fillId="0" borderId="10" xfId="3" applyNumberFormat="1" applyFont="1" applyBorder="1" applyProtection="1">
      <protection locked="0"/>
    </xf>
    <xf numFmtId="4" fontId="52" fillId="0" borderId="0" xfId="3" applyNumberFormat="1" applyFont="1"/>
    <xf numFmtId="4" fontId="19" fillId="19" borderId="93" xfId="3" applyNumberFormat="1" applyFont="1" applyFill="1" applyBorder="1" applyAlignment="1">
      <alignment horizontal="left"/>
    </xf>
    <xf numFmtId="4" fontId="30" fillId="15" borderId="0" xfId="3" applyNumberFormat="1" applyFont="1" applyFill="1"/>
    <xf numFmtId="4" fontId="51" fillId="0" borderId="9" xfId="3" applyNumberFormat="1" applyFont="1" applyBorder="1"/>
    <xf numFmtId="4" fontId="19" fillId="19" borderId="36" xfId="3" applyNumberFormat="1" applyFont="1" applyFill="1" applyBorder="1"/>
    <xf numFmtId="4" fontId="19" fillId="19" borderId="19" xfId="3" applyNumberFormat="1" applyFont="1" applyFill="1" applyBorder="1" applyAlignment="1">
      <alignment horizontal="center"/>
    </xf>
    <xf numFmtId="10" fontId="52" fillId="19" borderId="48" xfId="4" applyNumberFormat="1" applyFont="1" applyFill="1" applyBorder="1" applyAlignment="1" applyProtection="1">
      <alignment horizontal="center"/>
    </xf>
    <xf numFmtId="10" fontId="52" fillId="19" borderId="100" xfId="4" applyNumberFormat="1" applyFont="1" applyFill="1" applyBorder="1" applyAlignment="1" applyProtection="1">
      <alignment horizontal="center"/>
    </xf>
    <xf numFmtId="4" fontId="35" fillId="15" borderId="12" xfId="3" applyNumberFormat="1" applyFont="1" applyFill="1" applyBorder="1"/>
    <xf numFmtId="4" fontId="51" fillId="19" borderId="18" xfId="3" applyNumberFormat="1" applyFont="1" applyFill="1" applyBorder="1"/>
    <xf numFmtId="10" fontId="52" fillId="19" borderId="93" xfId="4" applyNumberFormat="1" applyFont="1" applyFill="1" applyBorder="1" applyAlignment="1" applyProtection="1">
      <alignment horizontal="center"/>
    </xf>
    <xf numFmtId="4" fontId="35" fillId="15" borderId="9" xfId="3" applyNumberFormat="1" applyFont="1" applyFill="1" applyBorder="1"/>
    <xf numFmtId="4" fontId="52" fillId="7" borderId="5" xfId="3" applyNumberFormat="1" applyFont="1" applyFill="1" applyBorder="1"/>
    <xf numFmtId="4" fontId="52" fillId="7" borderId="6" xfId="3" applyNumberFormat="1" applyFont="1" applyFill="1" applyBorder="1"/>
    <xf numFmtId="4" fontId="52" fillId="0" borderId="6" xfId="3" applyNumberFormat="1" applyFont="1" applyBorder="1"/>
    <xf numFmtId="4" fontId="52" fillId="7" borderId="7" xfId="3" applyNumberFormat="1" applyFont="1" applyFill="1" applyBorder="1"/>
    <xf numFmtId="3" fontId="72" fillId="20" borderId="120" xfId="3" applyNumberFormat="1" applyFont="1" applyFill="1" applyBorder="1" applyAlignment="1">
      <alignment horizontal="center" vertical="center"/>
    </xf>
    <xf numFmtId="3" fontId="72" fillId="20" borderId="121" xfId="3" applyNumberFormat="1" applyFont="1" applyFill="1" applyBorder="1" applyAlignment="1">
      <alignment horizontal="center" vertical="center"/>
    </xf>
    <xf numFmtId="10" fontId="73" fillId="0" borderId="0" xfId="3" applyNumberFormat="1" applyFont="1"/>
    <xf numFmtId="4" fontId="52" fillId="10" borderId="122" xfId="3" applyNumberFormat="1" applyFont="1" applyFill="1" applyBorder="1"/>
    <xf numFmtId="4" fontId="52" fillId="7" borderId="0" xfId="3" applyNumberFormat="1" applyFont="1" applyFill="1"/>
    <xf numFmtId="4" fontId="19" fillId="0" borderId="0" xfId="3" applyNumberFormat="1" applyFont="1"/>
    <xf numFmtId="4" fontId="19" fillId="7" borderId="0" xfId="3" applyNumberFormat="1" applyFont="1" applyFill="1"/>
    <xf numFmtId="4" fontId="52" fillId="7" borderId="10" xfId="3" applyNumberFormat="1" applyFont="1" applyFill="1" applyBorder="1"/>
    <xf numFmtId="4" fontId="75" fillId="0" borderId="64" xfId="3" applyNumberFormat="1" applyFont="1" applyBorder="1" applyAlignment="1">
      <alignment vertical="center"/>
    </xf>
    <xf numFmtId="4" fontId="52" fillId="25" borderId="123" xfId="3" applyNumberFormat="1" applyFont="1" applyFill="1" applyBorder="1"/>
    <xf numFmtId="4" fontId="65" fillId="26" borderId="125" xfId="3" applyNumberFormat="1" applyFont="1" applyFill="1" applyBorder="1" applyAlignment="1">
      <alignment vertical="center"/>
    </xf>
    <xf numFmtId="3" fontId="19" fillId="0" borderId="67" xfId="3" applyNumberFormat="1" applyFont="1" applyBorder="1" applyAlignment="1">
      <alignment horizontal="center" vertical="center"/>
    </xf>
    <xf numFmtId="4" fontId="19" fillId="0" borderId="68" xfId="3" applyNumberFormat="1" applyFont="1" applyBorder="1" applyAlignment="1">
      <alignment vertical="center"/>
    </xf>
    <xf numFmtId="4" fontId="19" fillId="0" borderId="69" xfId="3" applyNumberFormat="1" applyFont="1" applyBorder="1" applyAlignment="1">
      <alignment vertical="center"/>
    </xf>
    <xf numFmtId="4" fontId="52" fillId="7" borderId="9" xfId="3" applyNumberFormat="1" applyFont="1" applyFill="1" applyBorder="1"/>
    <xf numFmtId="4" fontId="52" fillId="7" borderId="127" xfId="3" applyNumberFormat="1" applyFont="1" applyFill="1" applyBorder="1"/>
    <xf numFmtId="4" fontId="19" fillId="0" borderId="127" xfId="3" applyNumberFormat="1" applyFont="1" applyBorder="1"/>
    <xf numFmtId="4" fontId="19" fillId="7" borderId="127" xfId="3" applyNumberFormat="1" applyFont="1" applyFill="1" applyBorder="1"/>
    <xf numFmtId="4" fontId="52" fillId="7" borderId="128" xfId="3" applyNumberFormat="1" applyFont="1" applyFill="1" applyBorder="1"/>
    <xf numFmtId="4" fontId="65" fillId="26" borderId="130" xfId="3" applyNumberFormat="1" applyFont="1" applyFill="1" applyBorder="1" applyAlignment="1">
      <alignment vertical="center"/>
    </xf>
    <xf numFmtId="3" fontId="19" fillId="0" borderId="9" xfId="3" applyNumberFormat="1" applyFont="1" applyBorder="1" applyAlignment="1">
      <alignment horizontal="center" vertical="center"/>
    </xf>
    <xf numFmtId="3" fontId="19" fillId="0" borderId="0" xfId="3" applyNumberFormat="1" applyFont="1" applyAlignment="1">
      <alignment horizontal="left" vertical="center"/>
    </xf>
    <xf numFmtId="4" fontId="19" fillId="0" borderId="71" xfId="3" applyNumberFormat="1" applyFont="1" applyBorder="1" applyAlignment="1">
      <alignment vertical="center"/>
    </xf>
    <xf numFmtId="4" fontId="65" fillId="0" borderId="132" xfId="3" applyNumberFormat="1" applyFont="1" applyBorder="1" applyAlignment="1">
      <alignment vertical="center"/>
    </xf>
    <xf numFmtId="4" fontId="65" fillId="0" borderId="130" xfId="3" applyNumberFormat="1" applyFont="1" applyBorder="1" applyAlignment="1">
      <alignment vertical="center"/>
    </xf>
    <xf numFmtId="4" fontId="19" fillId="0" borderId="10" xfId="3" applyNumberFormat="1" applyFont="1" applyBorder="1" applyAlignment="1">
      <alignment vertical="center"/>
    </xf>
    <xf numFmtId="4" fontId="52" fillId="27" borderId="122" xfId="3" applyNumberFormat="1" applyFont="1" applyFill="1" applyBorder="1"/>
    <xf numFmtId="4" fontId="65" fillId="26" borderId="132" xfId="3" applyNumberFormat="1" applyFont="1" applyFill="1" applyBorder="1" applyAlignment="1">
      <alignment vertical="center"/>
    </xf>
    <xf numFmtId="4" fontId="52" fillId="14" borderId="137" xfId="3" applyNumberFormat="1" applyFont="1" applyFill="1" applyBorder="1"/>
    <xf numFmtId="4" fontId="52" fillId="28" borderId="123" xfId="3" applyNumberFormat="1" applyFont="1" applyFill="1" applyBorder="1"/>
    <xf numFmtId="3" fontId="19" fillId="0" borderId="75" xfId="3" applyNumberFormat="1" applyFont="1" applyBorder="1" applyAlignment="1">
      <alignment horizontal="center" vertical="center"/>
    </xf>
    <xf numFmtId="4" fontId="35" fillId="7" borderId="9" xfId="3" applyNumberFormat="1" applyFont="1" applyFill="1" applyBorder="1"/>
    <xf numFmtId="4" fontId="35" fillId="7" borderId="73" xfId="3" applyNumberFormat="1" applyFont="1" applyFill="1" applyBorder="1"/>
    <xf numFmtId="4" fontId="19" fillId="0" borderId="73" xfId="3" applyNumberFormat="1" applyFont="1" applyBorder="1"/>
    <xf numFmtId="4" fontId="28" fillId="7" borderId="73" xfId="3" applyNumberFormat="1" applyFont="1" applyFill="1" applyBorder="1"/>
    <xf numFmtId="4" fontId="35" fillId="7" borderId="74" xfId="3" applyNumberFormat="1" applyFont="1" applyFill="1" applyBorder="1"/>
    <xf numFmtId="4" fontId="35" fillId="7" borderId="11" xfId="3" applyNumberFormat="1" applyFont="1" applyFill="1" applyBorder="1"/>
    <xf numFmtId="4" fontId="35" fillId="7" borderId="12" xfId="3" applyNumberFormat="1" applyFont="1" applyFill="1" applyBorder="1"/>
    <xf numFmtId="4" fontId="35" fillId="0" borderId="12" xfId="3" applyNumberFormat="1" applyFont="1" applyBorder="1"/>
    <xf numFmtId="4" fontId="35" fillId="7" borderId="13" xfId="3" applyNumberFormat="1" applyFont="1" applyFill="1" applyBorder="1"/>
    <xf numFmtId="3" fontId="19" fillId="0" borderId="79" xfId="3" applyNumberFormat="1" applyFont="1" applyBorder="1" applyAlignment="1">
      <alignment horizontal="center" vertical="center"/>
    </xf>
    <xf numFmtId="4" fontId="19" fillId="0" borderId="81" xfId="3" applyNumberFormat="1" applyFont="1" applyBorder="1" applyAlignment="1">
      <alignment vertical="center"/>
    </xf>
    <xf numFmtId="4" fontId="19" fillId="0" borderId="138" xfId="3" applyNumberFormat="1" applyFont="1" applyBorder="1" applyAlignment="1">
      <alignment vertical="center"/>
    </xf>
    <xf numFmtId="4" fontId="35" fillId="7" borderId="0" xfId="3" applyNumberFormat="1" applyFont="1" applyFill="1"/>
    <xf numFmtId="4" fontId="35" fillId="7" borderId="10" xfId="3" applyNumberFormat="1" applyFont="1" applyFill="1" applyBorder="1"/>
    <xf numFmtId="4" fontId="65" fillId="0" borderId="89" xfId="3" applyNumberFormat="1" applyFont="1" applyBorder="1" applyAlignment="1">
      <alignment vertical="center"/>
    </xf>
    <xf numFmtId="4" fontId="35" fillId="0" borderId="82" xfId="3" applyNumberFormat="1" applyFont="1" applyBorder="1"/>
    <xf numFmtId="3" fontId="49" fillId="0" borderId="75" xfId="3" applyNumberFormat="1" applyFont="1" applyBorder="1" applyAlignment="1">
      <alignment horizontal="left" vertical="center"/>
    </xf>
    <xf numFmtId="3" fontId="50" fillId="0" borderId="27" xfId="3" applyNumberFormat="1" applyFont="1" applyBorder="1" applyAlignment="1">
      <alignment horizontal="left" vertical="center"/>
    </xf>
    <xf numFmtId="3" fontId="50" fillId="0" borderId="103" xfId="3" applyNumberFormat="1" applyFont="1" applyBorder="1" applyAlignment="1">
      <alignment horizontal="left" vertical="center"/>
    </xf>
    <xf numFmtId="4" fontId="75" fillId="0" borderId="78" xfId="3" applyNumberFormat="1" applyFont="1" applyBorder="1" applyAlignment="1">
      <alignment vertical="center"/>
    </xf>
    <xf numFmtId="4" fontId="70" fillId="25" borderId="18" xfId="3" applyNumberFormat="1" applyFont="1" applyFill="1" applyBorder="1" applyAlignment="1">
      <alignment vertical="center"/>
    </xf>
    <xf numFmtId="4" fontId="70" fillId="25" borderId="19" xfId="3" applyNumberFormat="1" applyFont="1" applyFill="1" applyBorder="1" applyAlignment="1">
      <alignment vertical="center"/>
    </xf>
    <xf numFmtId="4" fontId="70" fillId="25" borderId="20" xfId="3" applyNumberFormat="1" applyFont="1" applyFill="1" applyBorder="1" applyAlignment="1">
      <alignment vertical="center"/>
    </xf>
    <xf numFmtId="4" fontId="65" fillId="26" borderId="142" xfId="3" applyNumberFormat="1" applyFont="1" applyFill="1" applyBorder="1" applyAlignment="1">
      <alignment vertical="center"/>
    </xf>
    <xf numFmtId="4" fontId="65" fillId="26" borderId="57" xfId="3" applyNumberFormat="1" applyFont="1" applyFill="1" applyBorder="1"/>
    <xf numFmtId="4" fontId="65" fillId="26" borderId="58" xfId="3" applyNumberFormat="1" applyFont="1" applyFill="1" applyBorder="1"/>
    <xf numFmtId="4" fontId="78" fillId="9" borderId="144" xfId="3" applyNumberFormat="1" applyFont="1" applyFill="1" applyBorder="1" applyAlignment="1">
      <alignment vertical="center"/>
    </xf>
    <xf numFmtId="4" fontId="65" fillId="0" borderId="59" xfId="3" applyNumberFormat="1" applyFont="1" applyBorder="1"/>
    <xf numFmtId="3" fontId="19" fillId="0" borderId="77" xfId="3" applyNumberFormat="1" applyFont="1" applyBorder="1" applyAlignment="1">
      <alignment horizontal="center" vertical="center"/>
    </xf>
    <xf numFmtId="4" fontId="65" fillId="0" borderId="58" xfId="3" applyNumberFormat="1" applyFont="1" applyBorder="1"/>
    <xf numFmtId="4" fontId="78" fillId="9" borderId="20" xfId="3" applyNumberFormat="1" applyFont="1" applyFill="1" applyBorder="1" applyAlignment="1">
      <alignment vertical="center"/>
    </xf>
    <xf numFmtId="4" fontId="65" fillId="26" borderId="32" xfId="3" applyNumberFormat="1" applyFont="1" applyFill="1" applyBorder="1" applyAlignment="1">
      <alignment vertical="center"/>
    </xf>
    <xf numFmtId="4" fontId="48" fillId="26" borderId="131" xfId="3" applyNumberFormat="1" applyFont="1" applyFill="1" applyBorder="1" applyAlignment="1">
      <alignment horizontal="center" vertical="center"/>
    </xf>
    <xf numFmtId="4" fontId="70" fillId="7" borderId="5" xfId="3" applyNumberFormat="1" applyFont="1" applyFill="1" applyBorder="1" applyAlignment="1">
      <alignment vertical="center"/>
    </xf>
    <xf numFmtId="4" fontId="70" fillId="7" borderId="6" xfId="3" applyNumberFormat="1" applyFont="1" applyFill="1" applyBorder="1" applyAlignment="1">
      <alignment vertical="center"/>
    </xf>
    <xf numFmtId="4" fontId="45" fillId="7" borderId="6" xfId="3" applyNumberFormat="1" applyFont="1" applyFill="1" applyBorder="1" applyAlignment="1">
      <alignment vertical="center"/>
    </xf>
    <xf numFmtId="10" fontId="28" fillId="7" borderId="6" xfId="3" applyNumberFormat="1" applyFont="1" applyFill="1" applyBorder="1"/>
    <xf numFmtId="4" fontId="28" fillId="7" borderId="7" xfId="3" applyNumberFormat="1" applyFont="1" applyFill="1" applyBorder="1"/>
    <xf numFmtId="4" fontId="65" fillId="0" borderId="26" xfId="3" applyNumberFormat="1" applyFont="1" applyBorder="1"/>
    <xf numFmtId="4" fontId="70" fillId="7" borderId="9" xfId="3" applyNumberFormat="1" applyFont="1" applyFill="1" applyBorder="1" applyAlignment="1">
      <alignment vertical="center"/>
    </xf>
    <xf numFmtId="4" fontId="70" fillId="7" borderId="0" xfId="3" applyNumberFormat="1" applyFont="1" applyFill="1" applyAlignment="1">
      <alignment vertical="center"/>
    </xf>
    <xf numFmtId="10" fontId="73" fillId="7" borderId="0" xfId="3" applyNumberFormat="1" applyFont="1" applyFill="1"/>
    <xf numFmtId="4" fontId="65" fillId="0" borderId="147" xfId="3" applyNumberFormat="1" applyFont="1" applyBorder="1"/>
    <xf numFmtId="4" fontId="65" fillId="26" borderId="125" xfId="3" applyNumberFormat="1" applyFont="1" applyFill="1" applyBorder="1"/>
    <xf numFmtId="4" fontId="65" fillId="26" borderId="130" xfId="3" applyNumberFormat="1" applyFont="1" applyFill="1" applyBorder="1"/>
    <xf numFmtId="4" fontId="65" fillId="0" borderId="132" xfId="3" applyNumberFormat="1" applyFont="1" applyBorder="1"/>
    <xf numFmtId="4" fontId="65" fillId="0" borderId="130" xfId="3" applyNumberFormat="1" applyFont="1" applyBorder="1"/>
    <xf numFmtId="4" fontId="65" fillId="26" borderId="132" xfId="3" applyNumberFormat="1" applyFont="1" applyFill="1" applyBorder="1"/>
    <xf numFmtId="4" fontId="65" fillId="26" borderId="148" xfId="3" applyNumberFormat="1" applyFont="1" applyFill="1" applyBorder="1"/>
    <xf numFmtId="10" fontId="73" fillId="7" borderId="12" xfId="3" applyNumberFormat="1" applyFont="1" applyFill="1" applyBorder="1"/>
    <xf numFmtId="10" fontId="80" fillId="13" borderId="31" xfId="1" applyNumberFormat="1" applyFont="1" applyFill="1" applyBorder="1" applyAlignment="1">
      <alignment horizontal="right" vertical="center"/>
    </xf>
    <xf numFmtId="10" fontId="80" fillId="13" borderId="98" xfId="1" applyNumberFormat="1" applyFont="1" applyFill="1" applyBorder="1" applyAlignment="1">
      <alignment horizontal="right" vertical="center"/>
    </xf>
    <xf numFmtId="9" fontId="81" fillId="13" borderId="98" xfId="1" applyFont="1" applyFill="1" applyBorder="1" applyAlignment="1">
      <alignment horizontal="center" vertical="center"/>
    </xf>
    <xf numFmtId="4" fontId="61" fillId="9" borderId="107" xfId="3" applyNumberFormat="1" applyFont="1" applyFill="1" applyBorder="1" applyAlignment="1">
      <alignment vertical="center"/>
    </xf>
    <xf numFmtId="0" fontId="0" fillId="30" borderId="0" xfId="0" applyFill="1"/>
    <xf numFmtId="0" fontId="79" fillId="0" borderId="0" xfId="0" applyFont="1"/>
    <xf numFmtId="0" fontId="85" fillId="0" borderId="13" xfId="0" applyFont="1" applyBorder="1" applyAlignment="1">
      <alignment horizontal="center"/>
    </xf>
    <xf numFmtId="0" fontId="86" fillId="0" borderId="18" xfId="0" applyFont="1" applyBorder="1" applyAlignment="1">
      <alignment horizontal="center"/>
    </xf>
    <xf numFmtId="4" fontId="65" fillId="0" borderId="0" xfId="0" applyNumberFormat="1" applyFont="1" applyFill="1" applyBorder="1" applyAlignment="1" applyProtection="1">
      <protection hidden="1"/>
    </xf>
    <xf numFmtId="4" fontId="84" fillId="23" borderId="71" xfId="0" applyNumberFormat="1" applyFont="1" applyFill="1" applyBorder="1" applyAlignment="1"/>
    <xf numFmtId="4" fontId="85" fillId="15" borderId="91" xfId="0" applyNumberFormat="1" applyFont="1" applyFill="1" applyBorder="1" applyAlignment="1">
      <alignment horizontal="center"/>
    </xf>
    <xf numFmtId="4" fontId="78" fillId="9" borderId="8" xfId="0" applyNumberFormat="1" applyFont="1" applyFill="1" applyBorder="1" applyAlignment="1">
      <alignment horizontal="center"/>
    </xf>
    <xf numFmtId="4" fontId="85" fillId="15" borderId="88" xfId="0" applyNumberFormat="1" applyFont="1" applyFill="1" applyBorder="1" applyAlignment="1">
      <alignment horizontal="center"/>
    </xf>
    <xf numFmtId="4" fontId="78" fillId="9" borderId="149" xfId="0" applyNumberFormat="1" applyFont="1" applyFill="1" applyBorder="1" applyAlignment="1">
      <alignment horizontal="center"/>
    </xf>
    <xf numFmtId="0" fontId="86" fillId="0" borderId="47" xfId="0" applyFont="1" applyBorder="1" applyAlignment="1">
      <alignment horizontal="center"/>
    </xf>
    <xf numFmtId="0" fontId="86" fillId="0" borderId="20" xfId="0" applyFont="1" applyBorder="1" applyAlignment="1">
      <alignment horizontal="center"/>
    </xf>
    <xf numFmtId="0" fontId="86" fillId="0" borderId="12" xfId="0" applyFont="1" applyBorder="1" applyAlignment="1">
      <alignment horizontal="center"/>
    </xf>
    <xf numFmtId="0" fontId="86" fillId="0" borderId="154" xfId="0" applyFont="1" applyBorder="1" applyAlignment="1">
      <alignment horizontal="center"/>
    </xf>
    <xf numFmtId="0" fontId="83" fillId="30" borderId="38" xfId="0" applyFont="1" applyFill="1" applyBorder="1" applyAlignment="1">
      <alignment horizontal="center" vertical="center"/>
    </xf>
    <xf numFmtId="0" fontId="10" fillId="18" borderId="18" xfId="0" applyFont="1" applyFill="1" applyBorder="1" applyAlignment="1"/>
    <xf numFmtId="4" fontId="65" fillId="30" borderId="0" xfId="0" applyNumberFormat="1" applyFont="1" applyFill="1" applyBorder="1" applyAlignment="1" applyProtection="1">
      <protection hidden="1"/>
    </xf>
    <xf numFmtId="0" fontId="79" fillId="30" borderId="0" xfId="0" applyFont="1" applyFill="1"/>
    <xf numFmtId="0" fontId="94" fillId="0" borderId="77" xfId="0" applyFont="1" applyBorder="1"/>
    <xf numFmtId="0" fontId="94" fillId="0" borderId="157" xfId="0" applyFont="1" applyBorder="1"/>
    <xf numFmtId="0" fontId="94" fillId="0" borderId="158" xfId="0" applyFont="1" applyBorder="1"/>
    <xf numFmtId="4" fontId="90" fillId="0" borderId="61" xfId="0" applyNumberFormat="1" applyFont="1" applyBorder="1"/>
    <xf numFmtId="4" fontId="90" fillId="0" borderId="125" xfId="0" applyNumberFormat="1" applyFont="1" applyBorder="1"/>
    <xf numFmtId="4" fontId="90" fillId="0" borderId="63" xfId="0" applyNumberFormat="1" applyFont="1" applyBorder="1"/>
    <xf numFmtId="4" fontId="90" fillId="0" borderId="67" xfId="0" applyNumberFormat="1" applyFont="1" applyBorder="1"/>
    <xf numFmtId="4" fontId="90" fillId="0" borderId="155" xfId="0" applyNumberFormat="1" applyFont="1" applyBorder="1"/>
    <xf numFmtId="4" fontId="90" fillId="0" borderId="69" xfId="0" applyNumberFormat="1" applyFont="1" applyBorder="1"/>
    <xf numFmtId="4" fontId="94" fillId="0" borderId="77" xfId="0" applyNumberFormat="1" applyFont="1" applyBorder="1"/>
    <xf numFmtId="4" fontId="94" fillId="0" borderId="157" xfId="0" applyNumberFormat="1" applyFont="1" applyBorder="1"/>
    <xf numFmtId="0" fontId="96" fillId="0" borderId="18" xfId="0" applyFont="1" applyBorder="1" applyAlignment="1">
      <alignment horizontal="center"/>
    </xf>
    <xf numFmtId="0" fontId="96" fillId="0" borderId="47" xfId="0" applyFont="1" applyBorder="1" applyAlignment="1">
      <alignment horizontal="center"/>
    </xf>
    <xf numFmtId="0" fontId="96" fillId="0" borderId="20" xfId="0" applyFont="1" applyBorder="1" applyAlignment="1">
      <alignment horizontal="center"/>
    </xf>
    <xf numFmtId="4" fontId="84" fillId="9" borderId="10" xfId="0" applyNumberFormat="1" applyFont="1" applyFill="1" applyBorder="1" applyAlignment="1"/>
    <xf numFmtId="4" fontId="84" fillId="9" borderId="20" xfId="0" applyNumberFormat="1" applyFont="1" applyFill="1" applyBorder="1" applyAlignment="1"/>
    <xf numFmtId="4" fontId="91" fillId="9" borderId="20" xfId="0" applyNumberFormat="1" applyFont="1" applyFill="1" applyBorder="1" applyAlignment="1" applyProtection="1">
      <protection hidden="1"/>
    </xf>
    <xf numFmtId="4" fontId="87" fillId="0" borderId="46" xfId="0" applyNumberFormat="1" applyFont="1" applyBorder="1"/>
    <xf numFmtId="4" fontId="87" fillId="0" borderId="100" xfId="0" applyNumberFormat="1" applyFont="1" applyBorder="1"/>
    <xf numFmtId="0" fontId="5" fillId="2" borderId="0" xfId="0" applyFont="1" applyFill="1" applyBorder="1" applyAlignment="1"/>
    <xf numFmtId="0" fontId="8" fillId="7" borderId="0" xfId="0" applyFont="1" applyFill="1" applyBorder="1" applyAlignment="1"/>
    <xf numFmtId="4" fontId="97" fillId="23" borderId="71" xfId="0" applyNumberFormat="1" applyFont="1" applyFill="1" applyBorder="1" applyAlignment="1"/>
    <xf numFmtId="0" fontId="87" fillId="0" borderId="64" xfId="0" applyFont="1" applyBorder="1"/>
    <xf numFmtId="4" fontId="87" fillId="0" borderId="63" xfId="0" applyNumberFormat="1" applyFont="1" applyBorder="1"/>
    <xf numFmtId="0" fontId="87" fillId="0" borderId="68" xfId="0" applyFont="1" applyBorder="1"/>
    <xf numFmtId="4" fontId="87" fillId="0" borderId="69" xfId="0" applyNumberFormat="1" applyFont="1" applyBorder="1"/>
    <xf numFmtId="0" fontId="95" fillId="0" borderId="156" xfId="0" applyFont="1" applyBorder="1"/>
    <xf numFmtId="4" fontId="95" fillId="0" borderId="158" xfId="0" applyNumberFormat="1" applyFont="1" applyBorder="1"/>
    <xf numFmtId="4" fontId="90" fillId="0" borderId="167" xfId="0" applyNumberFormat="1" applyFont="1" applyBorder="1"/>
    <xf numFmtId="4" fontId="90" fillId="0" borderId="168" xfId="0" applyNumberFormat="1" applyFont="1" applyBorder="1"/>
    <xf numFmtId="4" fontId="90" fillId="0" borderId="169" xfId="0" applyNumberFormat="1" applyFont="1" applyBorder="1"/>
    <xf numFmtId="4" fontId="90" fillId="0" borderId="170" xfId="0" applyNumberFormat="1" applyFont="1" applyBorder="1"/>
    <xf numFmtId="4" fontId="90" fillId="0" borderId="172" xfId="0" applyNumberFormat="1" applyFont="1" applyBorder="1"/>
    <xf numFmtId="4" fontId="90" fillId="0" borderId="173" xfId="0" applyNumberFormat="1" applyFont="1" applyBorder="1"/>
    <xf numFmtId="4" fontId="97" fillId="0" borderId="39" xfId="0" applyNumberFormat="1" applyFont="1" applyBorder="1" applyAlignment="1"/>
    <xf numFmtId="4" fontId="97" fillId="0" borderId="1" xfId="0" applyNumberFormat="1" applyFont="1" applyBorder="1" applyAlignment="1"/>
    <xf numFmtId="4" fontId="97" fillId="9" borderId="20" xfId="0" applyNumberFormat="1" applyFont="1" applyFill="1" applyBorder="1" applyAlignment="1"/>
    <xf numFmtId="0" fontId="91" fillId="18" borderId="163" xfId="0" applyFont="1" applyFill="1" applyBorder="1"/>
    <xf numFmtId="4" fontId="91" fillId="18" borderId="162" xfId="0" applyNumberFormat="1" applyFont="1" applyFill="1" applyBorder="1"/>
    <xf numFmtId="4" fontId="91" fillId="18" borderId="160" xfId="0" applyNumberFormat="1" applyFont="1" applyFill="1" applyBorder="1"/>
    <xf numFmtId="4" fontId="91" fillId="18" borderId="161" xfId="0" applyNumberFormat="1" applyFont="1" applyFill="1" applyBorder="1"/>
    <xf numFmtId="0" fontId="92" fillId="16" borderId="60" xfId="0" applyFont="1" applyFill="1" applyBorder="1"/>
    <xf numFmtId="4" fontId="92" fillId="16" borderId="18" xfId="0" applyNumberFormat="1" applyFont="1" applyFill="1" applyBorder="1"/>
    <xf numFmtId="4" fontId="92" fillId="16" borderId="47" xfId="0" applyNumberFormat="1" applyFont="1" applyFill="1" applyBorder="1"/>
    <xf numFmtId="4" fontId="92" fillId="16" borderId="20" xfId="0" applyNumberFormat="1" applyFont="1" applyFill="1" applyBorder="1"/>
    <xf numFmtId="0" fontId="102" fillId="30" borderId="0" xfId="0" applyFont="1" applyFill="1" applyAlignment="1">
      <alignment horizontal="center" vertical="center"/>
    </xf>
    <xf numFmtId="4" fontId="28" fillId="0" borderId="42" xfId="0" applyNumberFormat="1" applyFont="1" applyFill="1" applyBorder="1" applyAlignment="1" applyProtection="1">
      <alignment vertical="center"/>
      <protection hidden="1"/>
    </xf>
    <xf numFmtId="9" fontId="103" fillId="0" borderId="103" xfId="1" applyFont="1" applyBorder="1" applyAlignment="1">
      <alignment horizontal="center"/>
    </xf>
    <xf numFmtId="9" fontId="103" fillId="0" borderId="13" xfId="1" applyFont="1" applyBorder="1" applyAlignment="1">
      <alignment horizontal="center"/>
    </xf>
    <xf numFmtId="9" fontId="103" fillId="0" borderId="7" xfId="1" applyFont="1" applyBorder="1" applyAlignment="1">
      <alignment horizontal="center"/>
    </xf>
    <xf numFmtId="4" fontId="91" fillId="18" borderId="174" xfId="0" applyNumberFormat="1" applyFont="1" applyFill="1" applyBorder="1"/>
    <xf numFmtId="0" fontId="92" fillId="0" borderId="18" xfId="0" applyFont="1" applyBorder="1" applyAlignment="1">
      <alignment horizontal="center" vertical="center"/>
    </xf>
    <xf numFmtId="0" fontId="92" fillId="0" borderId="47" xfId="0" applyFont="1" applyBorder="1" applyAlignment="1">
      <alignment horizontal="center" vertical="center"/>
    </xf>
    <xf numFmtId="0" fontId="92" fillId="0" borderId="20" xfId="0" applyFont="1" applyBorder="1" applyAlignment="1">
      <alignment horizontal="center" vertical="center"/>
    </xf>
    <xf numFmtId="4" fontId="108" fillId="9" borderId="0" xfId="5" applyNumberFormat="1" applyFont="1" applyFill="1"/>
    <xf numFmtId="4" fontId="107" fillId="7" borderId="0" xfId="5" applyNumberFormat="1" applyFont="1" applyFill="1"/>
    <xf numFmtId="4" fontId="107" fillId="0" borderId="0" xfId="5" applyNumberFormat="1" applyFont="1"/>
    <xf numFmtId="4" fontId="110" fillId="32" borderId="6" xfId="5" applyNumberFormat="1" applyFont="1" applyFill="1" applyBorder="1" applyAlignment="1">
      <alignment horizontal="center" vertical="center" wrapText="1"/>
    </xf>
    <xf numFmtId="4" fontId="111" fillId="9" borderId="0" xfId="5" applyNumberFormat="1" applyFont="1" applyFill="1"/>
    <xf numFmtId="4" fontId="3" fillId="7" borderId="0" xfId="5" applyNumberFormat="1" applyFill="1"/>
    <xf numFmtId="4" fontId="3" fillId="0" borderId="0" xfId="5" applyNumberFormat="1"/>
    <xf numFmtId="1" fontId="110" fillId="32" borderId="0" xfId="5" applyNumberFormat="1" applyFont="1" applyFill="1" applyAlignment="1">
      <alignment horizontal="center" vertical="center" wrapText="1"/>
    </xf>
    <xf numFmtId="3" fontId="112" fillId="7" borderId="83" xfId="5" applyNumberFormat="1" applyFont="1" applyFill="1" applyBorder="1" applyAlignment="1">
      <alignment horizontal="center"/>
    </xf>
    <xf numFmtId="3" fontId="112" fillId="7" borderId="84" xfId="5" applyNumberFormat="1" applyFont="1" applyFill="1" applyBorder="1" applyAlignment="1">
      <alignment horizontal="center"/>
    </xf>
    <xf numFmtId="3" fontId="112" fillId="7" borderId="85" xfId="5" applyNumberFormat="1" applyFont="1" applyFill="1" applyBorder="1" applyAlignment="1">
      <alignment horizontal="center"/>
    </xf>
    <xf numFmtId="3" fontId="113" fillId="9" borderId="0" xfId="5" applyNumberFormat="1" applyFont="1" applyFill="1"/>
    <xf numFmtId="3" fontId="112" fillId="7" borderId="83" xfId="5" applyNumberFormat="1" applyFont="1" applyFill="1" applyBorder="1" applyAlignment="1">
      <alignment horizontal="center" vertical="center"/>
    </xf>
    <xf numFmtId="3" fontId="112" fillId="7" borderId="84" xfId="5" applyNumberFormat="1" applyFont="1" applyFill="1" applyBorder="1" applyAlignment="1">
      <alignment horizontal="center" vertical="center"/>
    </xf>
    <xf numFmtId="3" fontId="112" fillId="7" borderId="126" xfId="5" applyNumberFormat="1" applyFont="1" applyFill="1" applyBorder="1" applyAlignment="1">
      <alignment horizontal="center" vertical="center"/>
    </xf>
    <xf numFmtId="4" fontId="110" fillId="12" borderId="176" xfId="5" applyNumberFormat="1" applyFont="1" applyFill="1" applyBorder="1" applyAlignment="1">
      <alignment horizontal="center" vertical="center"/>
    </xf>
    <xf numFmtId="1" fontId="110" fillId="12" borderId="89" xfId="5" applyNumberFormat="1" applyFont="1" applyFill="1" applyBorder="1" applyAlignment="1">
      <alignment horizontal="center" vertical="center"/>
    </xf>
    <xf numFmtId="4" fontId="110" fillId="12" borderId="89" xfId="5" applyNumberFormat="1" applyFont="1" applyFill="1" applyBorder="1" applyAlignment="1">
      <alignment horizontal="center" vertical="center"/>
    </xf>
    <xf numFmtId="4" fontId="110" fillId="12" borderId="91" xfId="5" applyNumberFormat="1" applyFont="1" applyFill="1" applyBorder="1" applyAlignment="1">
      <alignment horizontal="center" vertical="center"/>
    </xf>
    <xf numFmtId="4" fontId="114" fillId="9" borderId="0" xfId="5" applyNumberFormat="1" applyFont="1" applyFill="1" applyAlignment="1">
      <alignment horizontal="center" vertical="center"/>
    </xf>
    <xf numFmtId="4" fontId="21" fillId="12" borderId="177" xfId="5" applyNumberFormat="1" applyFont="1" applyFill="1" applyBorder="1" applyAlignment="1">
      <alignment horizontal="center" vertical="center"/>
    </xf>
    <xf numFmtId="4" fontId="21" fillId="12" borderId="154" xfId="5" applyNumberFormat="1" applyFont="1" applyFill="1" applyBorder="1" applyAlignment="1">
      <alignment horizontal="center" vertical="center"/>
    </xf>
    <xf numFmtId="4" fontId="21" fillId="12" borderId="150" xfId="5" applyNumberFormat="1" applyFont="1" applyFill="1" applyBorder="1" applyAlignment="1">
      <alignment horizontal="center" vertical="center"/>
    </xf>
    <xf numFmtId="4" fontId="21" fillId="7" borderId="0" xfId="5" applyNumberFormat="1" applyFont="1" applyFill="1" applyAlignment="1">
      <alignment horizontal="center" vertical="center"/>
    </xf>
    <xf numFmtId="4" fontId="21" fillId="0" borderId="0" xfId="5" applyNumberFormat="1" applyFont="1" applyAlignment="1">
      <alignment horizontal="center" vertical="center"/>
    </xf>
    <xf numFmtId="4" fontId="115" fillId="0" borderId="5" xfId="5" applyNumberFormat="1" applyFont="1" applyBorder="1"/>
    <xf numFmtId="4" fontId="116" fillId="0" borderId="6" xfId="5" applyNumberFormat="1" applyFont="1" applyBorder="1"/>
    <xf numFmtId="1" fontId="117" fillId="0" borderId="6" xfId="5" applyNumberFormat="1" applyFont="1" applyBorder="1" applyAlignment="1">
      <alignment horizontal="center"/>
    </xf>
    <xf numFmtId="4" fontId="117" fillId="0" borderId="6" xfId="5" applyNumberFormat="1" applyFont="1" applyBorder="1"/>
    <xf numFmtId="1" fontId="118" fillId="0" borderId="6" xfId="5" applyNumberFormat="1" applyFont="1" applyBorder="1" applyAlignment="1">
      <alignment horizontal="center"/>
    </xf>
    <xf numFmtId="4" fontId="118" fillId="0" borderId="6" xfId="5" applyNumberFormat="1" applyFont="1" applyBorder="1"/>
    <xf numFmtId="4" fontId="118" fillId="0" borderId="7" xfId="5" applyNumberFormat="1" applyFont="1" applyBorder="1"/>
    <xf numFmtId="4" fontId="118" fillId="9" borderId="0" xfId="5" applyNumberFormat="1" applyFont="1" applyFill="1" applyAlignment="1">
      <alignment horizontal="center"/>
    </xf>
    <xf numFmtId="4" fontId="118" fillId="0" borderId="5" xfId="5" applyNumberFormat="1" applyFont="1" applyBorder="1"/>
    <xf numFmtId="4" fontId="117" fillId="7" borderId="0" xfId="5" applyNumberFormat="1" applyFont="1" applyFill="1"/>
    <xf numFmtId="4" fontId="117" fillId="0" borderId="0" xfId="5" applyNumberFormat="1" applyFont="1"/>
    <xf numFmtId="4" fontId="119" fillId="0" borderId="9" xfId="5" applyNumberFormat="1" applyFont="1" applyBorder="1"/>
    <xf numFmtId="4" fontId="119" fillId="0" borderId="0" xfId="5" applyNumberFormat="1" applyFont="1"/>
    <xf numFmtId="1" fontId="119" fillId="0" borderId="0" xfId="5" applyNumberFormat="1" applyFont="1" applyAlignment="1">
      <alignment horizontal="center"/>
    </xf>
    <xf numFmtId="4" fontId="119" fillId="0" borderId="10" xfId="5" applyNumberFormat="1" applyFont="1" applyBorder="1"/>
    <xf numFmtId="4" fontId="119" fillId="9" borderId="0" xfId="5" applyNumberFormat="1" applyFont="1" applyFill="1" applyAlignment="1">
      <alignment horizontal="center"/>
    </xf>
    <xf numFmtId="4" fontId="119" fillId="7" borderId="0" xfId="5" applyNumberFormat="1" applyFont="1" applyFill="1"/>
    <xf numFmtId="4" fontId="20" fillId="0" borderId="9" xfId="5" applyNumberFormat="1" applyFont="1" applyBorder="1"/>
    <xf numFmtId="4" fontId="20" fillId="0" borderId="0" xfId="5" applyNumberFormat="1" applyFont="1"/>
    <xf numFmtId="1" fontId="20" fillId="0" borderId="0" xfId="5" applyNumberFormat="1" applyFont="1" applyAlignment="1">
      <alignment horizontal="center"/>
    </xf>
    <xf numFmtId="1" fontId="23" fillId="0" borderId="0" xfId="5" applyNumberFormat="1" applyFont="1" applyAlignment="1">
      <alignment horizontal="center"/>
    </xf>
    <xf numFmtId="4" fontId="23" fillId="0" borderId="10" xfId="5" applyNumberFormat="1" applyFont="1" applyBorder="1"/>
    <xf numFmtId="4" fontId="120" fillId="9" borderId="0" xfId="5" applyNumberFormat="1" applyFont="1" applyFill="1" applyAlignment="1">
      <alignment horizontal="center"/>
    </xf>
    <xf numFmtId="4" fontId="20" fillId="0" borderId="10" xfId="5" applyNumberFormat="1" applyFont="1" applyBorder="1"/>
    <xf numFmtId="4" fontId="20" fillId="7" borderId="0" xfId="5" applyNumberFormat="1" applyFont="1" applyFill="1"/>
    <xf numFmtId="4" fontId="20" fillId="0" borderId="15" xfId="5" applyNumberFormat="1" applyFont="1" applyBorder="1"/>
    <xf numFmtId="1" fontId="20" fillId="0" borderId="15" xfId="5" applyNumberFormat="1" applyFont="1" applyBorder="1" applyAlignment="1">
      <alignment horizontal="center"/>
    </xf>
    <xf numFmtId="1" fontId="23" fillId="0" borderId="15" xfId="5" applyNumberFormat="1" applyFont="1" applyBorder="1" applyAlignment="1">
      <alignment horizontal="center"/>
    </xf>
    <xf numFmtId="4" fontId="23" fillId="0" borderId="143" xfId="5" applyNumberFormat="1" applyFont="1" applyBorder="1"/>
    <xf numFmtId="4" fontId="20" fillId="0" borderId="134" xfId="5" applyNumberFormat="1" applyFont="1" applyBorder="1"/>
    <xf numFmtId="4" fontId="20" fillId="0" borderId="143" xfId="5" applyNumberFormat="1" applyFont="1" applyBorder="1"/>
    <xf numFmtId="4" fontId="4" fillId="0" borderId="9" xfId="4" applyNumberFormat="1" applyFont="1" applyFill="1" applyBorder="1" applyAlignment="1"/>
    <xf numFmtId="4" fontId="4" fillId="0" borderId="0" xfId="4" applyNumberFormat="1" applyFont="1" applyFill="1" applyBorder="1" applyAlignment="1"/>
    <xf numFmtId="1" fontId="23" fillId="13" borderId="6" xfId="5" applyNumberFormat="1" applyFont="1" applyFill="1" applyBorder="1" applyAlignment="1">
      <alignment horizontal="center" vertical="center"/>
    </xf>
    <xf numFmtId="4" fontId="110" fillId="13" borderId="171" xfId="5" applyNumberFormat="1" applyFont="1" applyFill="1" applyBorder="1"/>
    <xf numFmtId="4" fontId="110" fillId="13" borderId="84" xfId="5" applyNumberFormat="1" applyFont="1" applyFill="1" applyBorder="1"/>
    <xf numFmtId="4" fontId="110" fillId="13" borderId="126" xfId="5" applyNumberFormat="1" applyFont="1" applyFill="1" applyBorder="1"/>
    <xf numFmtId="4" fontId="121" fillId="9" borderId="0" xfId="5" applyNumberFormat="1" applyFont="1" applyFill="1" applyAlignment="1">
      <alignment horizontal="center"/>
    </xf>
    <xf numFmtId="4" fontId="110" fillId="13" borderId="85" xfId="5" applyNumberFormat="1" applyFont="1" applyFill="1" applyBorder="1"/>
    <xf numFmtId="4" fontId="23" fillId="7" borderId="0" xfId="5" applyNumberFormat="1" applyFont="1" applyFill="1"/>
    <xf numFmtId="4" fontId="23" fillId="0" borderId="0" xfId="5" applyNumberFormat="1" applyFont="1"/>
    <xf numFmtId="1" fontId="23" fillId="13" borderId="12" xfId="5" applyNumberFormat="1" applyFont="1" applyFill="1" applyBorder="1" applyAlignment="1">
      <alignment horizontal="center" vertical="center"/>
    </xf>
    <xf numFmtId="10" fontId="23" fillId="13" borderId="11" xfId="4" applyNumberFormat="1" applyFont="1" applyFill="1" applyBorder="1" applyAlignment="1">
      <alignment horizontal="center"/>
    </xf>
    <xf numFmtId="10" fontId="23" fillId="13" borderId="89" xfId="4" applyNumberFormat="1" applyFont="1" applyFill="1" applyBorder="1" applyAlignment="1">
      <alignment horizontal="center"/>
    </xf>
    <xf numFmtId="10" fontId="23" fillId="13" borderId="13" xfId="4" applyNumberFormat="1" applyFont="1" applyFill="1" applyBorder="1" applyAlignment="1">
      <alignment horizontal="center"/>
    </xf>
    <xf numFmtId="10" fontId="23" fillId="13" borderId="91" xfId="4" applyNumberFormat="1" applyFont="1" applyFill="1" applyBorder="1" applyAlignment="1">
      <alignment horizontal="center"/>
    </xf>
    <xf numFmtId="4" fontId="122" fillId="0" borderId="5" xfId="5" applyNumberFormat="1" applyFont="1" applyBorder="1"/>
    <xf numFmtId="4" fontId="123" fillId="0" borderId="6" xfId="5" applyNumberFormat="1" applyFont="1" applyBorder="1"/>
    <xf numFmtId="1" fontId="124" fillId="0" borderId="6" xfId="5" applyNumberFormat="1" applyFont="1" applyBorder="1" applyAlignment="1">
      <alignment horizontal="center"/>
    </xf>
    <xf numFmtId="4" fontId="124" fillId="0" borderId="6" xfId="5" applyNumberFormat="1" applyFont="1" applyBorder="1"/>
    <xf numFmtId="1" fontId="125" fillId="0" borderId="6" xfId="5" applyNumberFormat="1" applyFont="1" applyBorder="1" applyAlignment="1">
      <alignment horizontal="center"/>
    </xf>
    <xf numFmtId="4" fontId="125" fillId="0" borderId="6" xfId="5" applyNumberFormat="1" applyFont="1" applyBorder="1"/>
    <xf numFmtId="4" fontId="125" fillId="0" borderId="7" xfId="5" applyNumberFormat="1" applyFont="1" applyBorder="1"/>
    <xf numFmtId="4" fontId="125" fillId="9" borderId="0" xfId="5" applyNumberFormat="1" applyFont="1" applyFill="1" applyAlignment="1">
      <alignment horizontal="center"/>
    </xf>
    <xf numFmtId="4" fontId="125" fillId="0" borderId="5" xfId="5" applyNumberFormat="1" applyFont="1" applyBorder="1"/>
    <xf numFmtId="4" fontId="124" fillId="7" borderId="0" xfId="5" applyNumberFormat="1" applyFont="1" applyFill="1"/>
    <xf numFmtId="4" fontId="124" fillId="0" borderId="0" xfId="5" applyNumberFormat="1" applyFont="1"/>
    <xf numFmtId="4" fontId="120" fillId="9" borderId="15" xfId="5" applyNumberFormat="1" applyFont="1" applyFill="1" applyBorder="1" applyAlignment="1">
      <alignment horizontal="center"/>
    </xf>
    <xf numFmtId="4" fontId="118" fillId="7" borderId="5" xfId="5" applyNumberFormat="1" applyFont="1" applyFill="1" applyBorder="1"/>
    <xf numFmtId="4" fontId="118" fillId="7" borderId="6" xfId="5" applyNumberFormat="1" applyFont="1" applyFill="1" applyBorder="1"/>
    <xf numFmtId="4" fontId="118" fillId="7" borderId="7" xfId="5" applyNumberFormat="1" applyFont="1" applyFill="1" applyBorder="1"/>
    <xf numFmtId="4" fontId="4" fillId="0" borderId="9" xfId="4" applyNumberFormat="1" applyFont="1" applyFill="1" applyBorder="1" applyAlignment="1">
      <alignment horizontal="center" vertical="center"/>
    </xf>
    <xf numFmtId="4" fontId="4" fillId="0" borderId="0" xfId="4" applyNumberFormat="1" applyFont="1" applyFill="1" applyBorder="1" applyAlignment="1">
      <alignment horizontal="center" vertical="center"/>
    </xf>
    <xf numFmtId="4" fontId="23" fillId="13" borderId="7" xfId="5" applyNumberFormat="1" applyFont="1" applyFill="1" applyBorder="1"/>
    <xf numFmtId="4" fontId="111" fillId="9" borderId="0" xfId="5" applyNumberFormat="1" applyFont="1" applyFill="1" applyAlignment="1">
      <alignment horizontal="center" vertical="center"/>
    </xf>
    <xf numFmtId="10" fontId="126" fillId="13" borderId="83" xfId="4" applyNumberFormat="1" applyFont="1" applyFill="1" applyBorder="1" applyAlignment="1">
      <alignment horizontal="center" vertical="center"/>
    </xf>
    <xf numFmtId="10" fontId="126" fillId="13" borderId="84" xfId="4" applyNumberFormat="1" applyFont="1" applyFill="1" applyBorder="1" applyAlignment="1">
      <alignment horizontal="center" vertical="center"/>
    </xf>
    <xf numFmtId="10" fontId="126" fillId="13" borderId="85" xfId="4" applyNumberFormat="1" applyFont="1" applyFill="1" applyBorder="1" applyAlignment="1">
      <alignment horizontal="center" vertical="center"/>
    </xf>
    <xf numFmtId="4" fontId="121" fillId="9" borderId="0" xfId="5" applyNumberFormat="1" applyFont="1" applyFill="1" applyAlignment="1">
      <alignment horizontal="center" vertical="center"/>
    </xf>
    <xf numFmtId="4" fontId="23" fillId="7" borderId="0" xfId="5" applyNumberFormat="1" applyFont="1" applyFill="1" applyAlignment="1">
      <alignment horizontal="center" vertical="center"/>
    </xf>
    <xf numFmtId="4" fontId="23" fillId="0" borderId="0" xfId="5" applyNumberFormat="1" applyFont="1" applyAlignment="1">
      <alignment horizontal="center" vertical="center"/>
    </xf>
    <xf numFmtId="4" fontId="127" fillId="13" borderId="13" xfId="4" applyNumberFormat="1" applyFont="1" applyFill="1" applyBorder="1" applyAlignment="1">
      <alignment horizontal="center" vertical="center"/>
    </xf>
    <xf numFmtId="4" fontId="21" fillId="13" borderId="88" xfId="4" applyNumberFormat="1" applyFont="1" applyFill="1" applyBorder="1" applyAlignment="1">
      <alignment horizontal="right"/>
    </xf>
    <xf numFmtId="4" fontId="21" fillId="13" borderId="89" xfId="4" applyNumberFormat="1" applyFont="1" applyFill="1" applyBorder="1" applyAlignment="1">
      <alignment horizontal="right"/>
    </xf>
    <xf numFmtId="4" fontId="21" fillId="13" borderId="91" xfId="4" applyNumberFormat="1" applyFont="1" applyFill="1" applyBorder="1" applyAlignment="1">
      <alignment horizontal="right"/>
    </xf>
    <xf numFmtId="10" fontId="126" fillId="0" borderId="0" xfId="4" applyNumberFormat="1" applyFont="1" applyFill="1" applyBorder="1" applyAlignment="1">
      <alignment horizontal="center" vertical="center"/>
    </xf>
    <xf numFmtId="4" fontId="104" fillId="0" borderId="0" xfId="5" applyNumberFormat="1" applyFont="1" applyAlignment="1">
      <alignment horizontal="center" vertical="center"/>
    </xf>
    <xf numFmtId="1" fontId="23" fillId="0" borderId="0" xfId="5" applyNumberFormat="1" applyFont="1" applyAlignment="1">
      <alignment horizontal="center" vertical="center"/>
    </xf>
    <xf numFmtId="4" fontId="21" fillId="0" borderId="0" xfId="5" applyNumberFormat="1" applyFont="1" applyAlignment="1">
      <alignment horizontal="right" vertical="center"/>
    </xf>
    <xf numFmtId="4" fontId="127" fillId="0" borderId="10" xfId="4" applyNumberFormat="1" applyFont="1" applyFill="1" applyBorder="1" applyAlignment="1">
      <alignment horizontal="center" vertical="center"/>
    </xf>
    <xf numFmtId="4" fontId="21" fillId="0" borderId="9" xfId="4" applyNumberFormat="1" applyFont="1" applyFill="1" applyBorder="1" applyAlignment="1">
      <alignment horizontal="right"/>
    </xf>
    <xf numFmtId="4" fontId="21" fillId="0" borderId="0" xfId="4" applyNumberFormat="1" applyFont="1" applyFill="1" applyBorder="1" applyAlignment="1">
      <alignment horizontal="right"/>
    </xf>
    <xf numFmtId="4" fontId="21" fillId="0" borderId="10" xfId="4" applyNumberFormat="1" applyFont="1" applyFill="1" applyBorder="1" applyAlignment="1">
      <alignment horizontal="right"/>
    </xf>
    <xf numFmtId="4" fontId="110" fillId="13" borderId="83" xfId="5" applyNumberFormat="1" applyFont="1" applyFill="1" applyBorder="1"/>
    <xf numFmtId="4" fontId="110" fillId="13" borderId="178" xfId="5" applyNumberFormat="1" applyFont="1" applyFill="1" applyBorder="1"/>
    <xf numFmtId="1" fontId="23" fillId="13" borderId="0" xfId="5" applyNumberFormat="1" applyFont="1" applyFill="1" applyAlignment="1">
      <alignment horizontal="center" vertical="center"/>
    </xf>
    <xf numFmtId="4" fontId="110" fillId="13" borderId="86" xfId="5" applyNumberFormat="1" applyFont="1" applyFill="1" applyBorder="1"/>
    <xf numFmtId="10" fontId="23" fillId="13" borderId="177" xfId="4" applyNumberFormat="1" applyFont="1" applyFill="1" applyBorder="1" applyAlignment="1">
      <alignment horizontal="center"/>
    </xf>
    <xf numFmtId="10" fontId="23" fillId="13" borderId="90" xfId="4" applyNumberFormat="1" applyFont="1" applyFill="1" applyBorder="1" applyAlignment="1">
      <alignment horizontal="center"/>
    </xf>
    <xf numFmtId="10" fontId="23" fillId="13" borderId="154" xfId="4" applyNumberFormat="1" applyFont="1" applyFill="1" applyBorder="1" applyAlignment="1">
      <alignment horizontal="center"/>
    </xf>
    <xf numFmtId="4" fontId="21" fillId="13" borderId="171" xfId="5" applyNumberFormat="1" applyFont="1" applyFill="1" applyBorder="1"/>
    <xf numFmtId="4" fontId="21" fillId="13" borderId="84" xfId="5" applyNumberFormat="1" applyFont="1" applyFill="1" applyBorder="1"/>
    <xf numFmtId="4" fontId="21" fillId="13" borderId="126" xfId="5" applyNumberFormat="1" applyFont="1" applyFill="1" applyBorder="1"/>
    <xf numFmtId="10" fontId="25" fillId="13" borderId="11" xfId="4" applyNumberFormat="1" applyFont="1" applyFill="1" applyBorder="1" applyAlignment="1">
      <alignment horizontal="center"/>
    </xf>
    <xf numFmtId="10" fontId="25" fillId="13" borderId="89" xfId="4" applyNumberFormat="1" applyFont="1" applyFill="1" applyBorder="1" applyAlignment="1">
      <alignment horizontal="center"/>
    </xf>
    <xf numFmtId="10" fontId="25" fillId="13" borderId="13" xfId="4" applyNumberFormat="1" applyFont="1" applyFill="1" applyBorder="1" applyAlignment="1">
      <alignment horizontal="center"/>
    </xf>
    <xf numFmtId="1" fontId="2" fillId="0" borderId="0" xfId="5" applyNumberFormat="1" applyFont="1" applyAlignment="1">
      <alignment horizontal="center"/>
    </xf>
    <xf numFmtId="1" fontId="5" fillId="0" borderId="0" xfId="5" applyNumberFormat="1" applyFont="1" applyAlignment="1">
      <alignment horizontal="center"/>
    </xf>
    <xf numFmtId="4" fontId="128" fillId="0" borderId="0" xfId="5" applyNumberFormat="1" applyFont="1"/>
    <xf numFmtId="4" fontId="111" fillId="0" borderId="0" xfId="5" applyNumberFormat="1" applyFont="1"/>
    <xf numFmtId="1" fontId="2" fillId="7" borderId="0" xfId="5" applyNumberFormat="1" applyFont="1" applyFill="1" applyAlignment="1">
      <alignment horizontal="center"/>
    </xf>
    <xf numFmtId="1" fontId="5" fillId="7" borderId="0" xfId="5" applyNumberFormat="1" applyFont="1" applyFill="1" applyAlignment="1">
      <alignment horizontal="center"/>
    </xf>
    <xf numFmtId="4" fontId="128" fillId="7" borderId="0" xfId="5" applyNumberFormat="1" applyFont="1" applyFill="1"/>
    <xf numFmtId="4" fontId="111" fillId="7" borderId="0" xfId="5" applyNumberFormat="1" applyFont="1" applyFill="1"/>
    <xf numFmtId="0" fontId="53" fillId="21" borderId="9" xfId="0" applyFont="1" applyFill="1" applyBorder="1" applyAlignment="1">
      <alignment horizontal="center"/>
    </xf>
    <xf numFmtId="0" fontId="53" fillId="21" borderId="0" xfId="0" applyFont="1" applyFill="1" applyBorder="1" applyAlignment="1">
      <alignment horizontal="center"/>
    </xf>
    <xf numFmtId="0" fontId="53" fillId="21" borderId="0" xfId="0" applyFont="1" applyFill="1" applyAlignment="1">
      <alignment horizontal="center"/>
    </xf>
    <xf numFmtId="4" fontId="6" fillId="2" borderId="0" xfId="0" applyNumberFormat="1" applyFont="1" applyFill="1" applyBorder="1" applyAlignment="1">
      <alignment horizontal="center" vertical="center"/>
    </xf>
    <xf numFmtId="4" fontId="24" fillId="24" borderId="5" xfId="0" applyNumberFormat="1" applyFont="1" applyFill="1" applyBorder="1" applyAlignment="1">
      <alignment horizontal="center" vertical="center"/>
    </xf>
    <xf numFmtId="4" fontId="24" fillId="24" borderId="6" xfId="0" applyNumberFormat="1" applyFont="1" applyFill="1" applyBorder="1" applyAlignment="1">
      <alignment horizontal="center" vertical="center"/>
    </xf>
    <xf numFmtId="4" fontId="24" fillId="24" borderId="7" xfId="0" applyNumberFormat="1" applyFont="1" applyFill="1" applyBorder="1" applyAlignment="1">
      <alignment horizontal="center" vertical="center"/>
    </xf>
    <xf numFmtId="4" fontId="24" fillId="24" borderId="11" xfId="0" applyNumberFormat="1" applyFont="1" applyFill="1" applyBorder="1" applyAlignment="1">
      <alignment horizontal="center" vertical="center"/>
    </xf>
    <xf numFmtId="4" fontId="24" fillId="24" borderId="12" xfId="0" applyNumberFormat="1" applyFont="1" applyFill="1" applyBorder="1" applyAlignment="1">
      <alignment horizontal="center" vertical="center"/>
    </xf>
    <xf numFmtId="4" fontId="24" fillId="24" borderId="13" xfId="0" applyNumberFormat="1" applyFont="1" applyFill="1" applyBorder="1" applyAlignment="1">
      <alignment horizontal="center" vertical="center"/>
    </xf>
    <xf numFmtId="3" fontId="7" fillId="6" borderId="9" xfId="0" applyNumberFormat="1" applyFont="1" applyFill="1" applyBorder="1" applyAlignment="1">
      <alignment horizontal="center" vertical="center"/>
    </xf>
    <xf numFmtId="3" fontId="7" fillId="6" borderId="0" xfId="0" applyNumberFormat="1" applyFont="1" applyFill="1" applyBorder="1" applyAlignment="1">
      <alignment horizontal="center" vertical="center"/>
    </xf>
    <xf numFmtId="3" fontId="7" fillId="6" borderId="10" xfId="0" applyNumberFormat="1" applyFont="1" applyFill="1" applyBorder="1" applyAlignment="1">
      <alignment horizontal="center" vertical="center"/>
    </xf>
    <xf numFmtId="3" fontId="7" fillId="6" borderId="11" xfId="0" applyNumberFormat="1" applyFont="1" applyFill="1" applyBorder="1" applyAlignment="1">
      <alignment horizontal="center" vertical="center"/>
    </xf>
    <xf numFmtId="3" fontId="7" fillId="6" borderId="12" xfId="0" applyNumberFormat="1" applyFont="1" applyFill="1" applyBorder="1" applyAlignment="1">
      <alignment horizontal="center" vertical="center"/>
    </xf>
    <xf numFmtId="3" fontId="7" fillId="6" borderId="13" xfId="0" applyNumberFormat="1" applyFont="1" applyFill="1" applyBorder="1" applyAlignment="1">
      <alignment horizontal="center" vertical="center"/>
    </xf>
    <xf numFmtId="0" fontId="7" fillId="5" borderId="9" xfId="0" applyNumberFormat="1" applyFont="1" applyFill="1" applyBorder="1" applyAlignment="1">
      <alignment horizontal="center" vertical="center"/>
    </xf>
    <xf numFmtId="0" fontId="7" fillId="5" borderId="0" xfId="0" applyNumberFormat="1" applyFont="1" applyFill="1" applyBorder="1" applyAlignment="1">
      <alignment horizontal="center" vertical="center"/>
    </xf>
    <xf numFmtId="0" fontId="7" fillId="5" borderId="11" xfId="0" applyNumberFormat="1" applyFont="1" applyFill="1" applyBorder="1" applyAlignment="1">
      <alignment horizontal="center" vertical="center"/>
    </xf>
    <xf numFmtId="0" fontId="7" fillId="5" borderId="12" xfId="0" applyNumberFormat="1" applyFont="1" applyFill="1" applyBorder="1" applyAlignment="1">
      <alignment horizontal="center" vertical="center"/>
    </xf>
    <xf numFmtId="0" fontId="7" fillId="5" borderId="10" xfId="0" applyNumberFormat="1" applyFont="1" applyFill="1" applyBorder="1" applyAlignment="1">
      <alignment horizontal="center" vertical="center"/>
    </xf>
    <xf numFmtId="0" fontId="7" fillId="5" borderId="13" xfId="0" applyNumberFormat="1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  <xf numFmtId="0" fontId="8" fillId="7" borderId="7" xfId="0" applyFont="1" applyFill="1" applyBorder="1" applyAlignment="1">
      <alignment horizontal="center" wrapText="1"/>
    </xf>
    <xf numFmtId="0" fontId="8" fillId="7" borderId="9" xfId="0" applyFont="1" applyFill="1" applyBorder="1" applyAlignment="1">
      <alignment horizontal="center" wrapText="1"/>
    </xf>
    <xf numFmtId="0" fontId="8" fillId="7" borderId="0" xfId="0" applyFont="1" applyFill="1" applyBorder="1" applyAlignment="1">
      <alignment horizontal="center" wrapText="1"/>
    </xf>
    <xf numFmtId="0" fontId="8" fillId="7" borderId="10" xfId="0" applyFont="1" applyFill="1" applyBorder="1" applyAlignment="1">
      <alignment horizontal="center" wrapText="1"/>
    </xf>
    <xf numFmtId="0" fontId="8" fillId="7" borderId="11" xfId="0" applyFont="1" applyFill="1" applyBorder="1" applyAlignment="1">
      <alignment horizontal="center" wrapText="1"/>
    </xf>
    <xf numFmtId="0" fontId="8" fillId="7" borderId="12" xfId="0" applyFont="1" applyFill="1" applyBorder="1" applyAlignment="1">
      <alignment horizontal="center" wrapText="1"/>
    </xf>
    <xf numFmtId="0" fontId="8" fillId="7" borderId="13" xfId="0" applyFont="1" applyFill="1" applyBorder="1" applyAlignment="1">
      <alignment horizontal="center" wrapText="1"/>
    </xf>
    <xf numFmtId="4" fontId="98" fillId="24" borderId="5" xfId="0" applyNumberFormat="1" applyFont="1" applyFill="1" applyBorder="1" applyAlignment="1">
      <alignment horizontal="center" vertical="center"/>
    </xf>
    <xf numFmtId="4" fontId="98" fillId="24" borderId="6" xfId="0" applyNumberFormat="1" applyFont="1" applyFill="1" applyBorder="1" applyAlignment="1">
      <alignment horizontal="center" vertical="center"/>
    </xf>
    <xf numFmtId="4" fontId="98" fillId="24" borderId="7" xfId="0" applyNumberFormat="1" applyFont="1" applyFill="1" applyBorder="1" applyAlignment="1">
      <alignment horizontal="center" vertical="center"/>
    </xf>
    <xf numFmtId="4" fontId="98" fillId="24" borderId="9" xfId="0" applyNumberFormat="1" applyFont="1" applyFill="1" applyBorder="1" applyAlignment="1">
      <alignment horizontal="center" vertical="center"/>
    </xf>
    <xf numFmtId="4" fontId="98" fillId="24" borderId="0" xfId="0" applyNumberFormat="1" applyFont="1" applyFill="1" applyBorder="1" applyAlignment="1">
      <alignment horizontal="center" vertical="center"/>
    </xf>
    <xf numFmtId="4" fontId="98" fillId="24" borderId="10" xfId="0" applyNumberFormat="1" applyFont="1" applyFill="1" applyBorder="1" applyAlignment="1">
      <alignment horizontal="center" vertical="center"/>
    </xf>
    <xf numFmtId="4" fontId="98" fillId="24" borderId="11" xfId="0" applyNumberFormat="1" applyFont="1" applyFill="1" applyBorder="1" applyAlignment="1">
      <alignment horizontal="center" vertical="center"/>
    </xf>
    <xf numFmtId="4" fontId="98" fillId="24" borderId="12" xfId="0" applyNumberFormat="1" applyFont="1" applyFill="1" applyBorder="1" applyAlignment="1">
      <alignment horizontal="center" vertical="center"/>
    </xf>
    <xf numFmtId="4" fontId="98" fillId="24" borderId="13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center" vertical="center"/>
    </xf>
    <xf numFmtId="3" fontId="8" fillId="0" borderId="1" xfId="2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left" vertical="center"/>
    </xf>
    <xf numFmtId="4" fontId="8" fillId="0" borderId="2" xfId="0" applyNumberFormat="1" applyFont="1" applyFill="1" applyBorder="1" applyAlignment="1">
      <alignment horizontal="left" vertical="center"/>
    </xf>
    <xf numFmtId="4" fontId="8" fillId="0" borderId="3" xfId="0" applyNumberFormat="1" applyFont="1" applyFill="1" applyBorder="1" applyAlignment="1">
      <alignment horizontal="left" vertical="center"/>
    </xf>
    <xf numFmtId="4" fontId="8" fillId="0" borderId="14" xfId="0" applyNumberFormat="1" applyFont="1" applyFill="1" applyBorder="1" applyAlignment="1">
      <alignment horizontal="left" vertical="center"/>
    </xf>
    <xf numFmtId="4" fontId="8" fillId="0" borderId="15" xfId="0" applyNumberFormat="1" applyFont="1" applyFill="1" applyBorder="1" applyAlignment="1">
      <alignment horizontal="left" vertical="center"/>
    </xf>
    <xf numFmtId="4" fontId="8" fillId="0" borderId="16" xfId="0" applyNumberFormat="1" applyFont="1" applyFill="1" applyBorder="1" applyAlignment="1">
      <alignment horizontal="left" vertical="center"/>
    </xf>
    <xf numFmtId="4" fontId="10" fillId="9" borderId="18" xfId="0" applyNumberFormat="1" applyFont="1" applyFill="1" applyBorder="1" applyAlignment="1">
      <alignment horizontal="center"/>
    </xf>
    <xf numFmtId="4" fontId="10" fillId="9" borderId="19" xfId="0" applyNumberFormat="1" applyFont="1" applyFill="1" applyBorder="1" applyAlignment="1">
      <alignment horizontal="center"/>
    </xf>
    <xf numFmtId="0" fontId="58" fillId="13" borderId="57" xfId="0" applyFont="1" applyFill="1" applyBorder="1" applyAlignment="1">
      <alignment horizontal="center"/>
    </xf>
    <xf numFmtId="0" fontId="58" fillId="13" borderId="56" xfId="0" applyFont="1" applyFill="1" applyBorder="1" applyAlignment="1">
      <alignment horizontal="center"/>
    </xf>
    <xf numFmtId="0" fontId="58" fillId="13" borderId="62" xfId="0" applyFont="1" applyFill="1" applyBorder="1" applyAlignment="1">
      <alignment horizontal="center"/>
    </xf>
    <xf numFmtId="0" fontId="58" fillId="13" borderId="63" xfId="0" applyFont="1" applyFill="1" applyBorder="1" applyAlignment="1">
      <alignment horizontal="center"/>
    </xf>
    <xf numFmtId="0" fontId="11" fillId="9" borderId="0" xfId="0" applyFont="1" applyFill="1" applyAlignment="1">
      <alignment horizontal="center"/>
    </xf>
    <xf numFmtId="0" fontId="58" fillId="13" borderId="61" xfId="0" applyFont="1" applyFill="1" applyBorder="1" applyAlignment="1">
      <alignment horizontal="center"/>
    </xf>
    <xf numFmtId="4" fontId="15" fillId="0" borderId="9" xfId="0" applyNumberFormat="1" applyFont="1" applyBorder="1" applyAlignment="1">
      <alignment horizontal="left"/>
    </xf>
    <xf numFmtId="4" fontId="15" fillId="0" borderId="0" xfId="0" applyNumberFormat="1" applyFont="1" applyBorder="1" applyAlignment="1">
      <alignment horizontal="left"/>
    </xf>
    <xf numFmtId="4" fontId="15" fillId="0" borderId="10" xfId="0" applyNumberFormat="1" applyFont="1" applyBorder="1" applyAlignment="1">
      <alignment horizontal="left"/>
    </xf>
    <xf numFmtId="0" fontId="58" fillId="13" borderId="104" xfId="0" applyFont="1" applyFill="1" applyBorder="1" applyAlignment="1">
      <alignment horizontal="center"/>
    </xf>
    <xf numFmtId="0" fontId="58" fillId="13" borderId="105" xfId="0" applyFont="1" applyFill="1" applyBorder="1" applyAlignment="1">
      <alignment horizontal="center"/>
    </xf>
    <xf numFmtId="4" fontId="57" fillId="13" borderId="5" xfId="0" applyNumberFormat="1" applyFont="1" applyFill="1" applyBorder="1" applyAlignment="1">
      <alignment horizontal="center" vertical="center"/>
    </xf>
    <xf numFmtId="4" fontId="57" fillId="13" borderId="6" xfId="0" applyNumberFormat="1" applyFont="1" applyFill="1" applyBorder="1" applyAlignment="1">
      <alignment horizontal="center" vertical="center"/>
    </xf>
    <xf numFmtId="4" fontId="57" fillId="13" borderId="7" xfId="0" applyNumberFormat="1" applyFont="1" applyFill="1" applyBorder="1" applyAlignment="1">
      <alignment horizontal="center" vertical="center"/>
    </xf>
    <xf numFmtId="4" fontId="57" fillId="13" borderId="11" xfId="0" applyNumberFormat="1" applyFont="1" applyFill="1" applyBorder="1" applyAlignment="1">
      <alignment horizontal="center" vertical="center"/>
    </xf>
    <xf numFmtId="4" fontId="57" fillId="13" borderId="12" xfId="0" applyNumberFormat="1" applyFont="1" applyFill="1" applyBorder="1" applyAlignment="1">
      <alignment horizontal="center" vertical="center"/>
    </xf>
    <xf numFmtId="4" fontId="57" fillId="13" borderId="13" xfId="0" applyNumberFormat="1" applyFont="1" applyFill="1" applyBorder="1" applyAlignment="1">
      <alignment horizontal="center" vertical="center"/>
    </xf>
    <xf numFmtId="4" fontId="15" fillId="0" borderId="5" xfId="0" applyNumberFormat="1" applyFont="1" applyBorder="1" applyAlignment="1">
      <alignment horizontal="left"/>
    </xf>
    <xf numFmtId="4" fontId="15" fillId="0" borderId="6" xfId="0" applyNumberFormat="1" applyFont="1" applyBorder="1" applyAlignment="1">
      <alignment horizontal="left"/>
    </xf>
    <xf numFmtId="4" fontId="15" fillId="0" borderId="7" xfId="0" applyNumberFormat="1" applyFont="1" applyBorder="1" applyAlignment="1">
      <alignment horizontal="left"/>
    </xf>
    <xf numFmtId="4" fontId="15" fillId="0" borderId="8" xfId="0" applyNumberFormat="1" applyFont="1" applyBorder="1" applyAlignment="1">
      <alignment horizontal="left"/>
    </xf>
    <xf numFmtId="4" fontId="10" fillId="9" borderId="6" xfId="0" applyNumberFormat="1" applyFont="1" applyFill="1" applyBorder="1" applyAlignment="1">
      <alignment horizontal="right"/>
    </xf>
    <xf numFmtId="1" fontId="57" fillId="22" borderId="46" xfId="0" applyNumberFormat="1" applyFont="1" applyFill="1" applyBorder="1" applyAlignment="1">
      <alignment horizontal="center" vertical="center"/>
    </xf>
    <xf numFmtId="1" fontId="57" fillId="22" borderId="47" xfId="0" applyNumberFormat="1" applyFont="1" applyFill="1" applyBorder="1" applyAlignment="1">
      <alignment horizontal="center" vertical="center"/>
    </xf>
    <xf numFmtId="1" fontId="57" fillId="22" borderId="100" xfId="0" applyNumberFormat="1" applyFont="1" applyFill="1" applyBorder="1" applyAlignment="1">
      <alignment horizontal="center" vertical="center"/>
    </xf>
    <xf numFmtId="4" fontId="55" fillId="9" borderId="6" xfId="0" applyNumberFormat="1" applyFont="1" applyFill="1" applyBorder="1" applyAlignment="1">
      <alignment horizontal="right"/>
    </xf>
    <xf numFmtId="4" fontId="55" fillId="9" borderId="6" xfId="0" applyNumberFormat="1" applyFont="1" applyFill="1" applyBorder="1" applyAlignment="1">
      <alignment horizontal="left"/>
    </xf>
    <xf numFmtId="1" fontId="57" fillId="13" borderId="46" xfId="0" applyNumberFormat="1" applyFont="1" applyFill="1" applyBorder="1" applyAlignment="1">
      <alignment horizontal="center" vertical="center"/>
    </xf>
    <xf numFmtId="1" fontId="57" fillId="13" borderId="47" xfId="0" applyNumberFormat="1" applyFont="1" applyFill="1" applyBorder="1" applyAlignment="1">
      <alignment horizontal="center" vertical="center"/>
    </xf>
    <xf numFmtId="1" fontId="57" fillId="13" borderId="100" xfId="0" applyNumberFormat="1" applyFont="1" applyFill="1" applyBorder="1" applyAlignment="1">
      <alignment horizontal="center" vertical="center"/>
    </xf>
    <xf numFmtId="4" fontId="12" fillId="11" borderId="6" xfId="0" applyNumberFormat="1" applyFont="1" applyFill="1" applyBorder="1" applyAlignment="1">
      <alignment horizontal="center"/>
    </xf>
    <xf numFmtId="4" fontId="12" fillId="11" borderId="0" xfId="0" applyNumberFormat="1" applyFont="1" applyFill="1" applyBorder="1" applyAlignment="1">
      <alignment horizontal="center"/>
    </xf>
    <xf numFmtId="4" fontId="12" fillId="11" borderId="12" xfId="0" applyNumberFormat="1" applyFont="1" applyFill="1" applyBorder="1" applyAlignment="1">
      <alignment horizontal="center"/>
    </xf>
    <xf numFmtId="4" fontId="8" fillId="0" borderId="37" xfId="0" applyNumberFormat="1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 horizontal="center"/>
    </xf>
    <xf numFmtId="4" fontId="8" fillId="0" borderId="93" xfId="0" applyNumberFormat="1" applyFont="1" applyFill="1" applyBorder="1" applyAlignment="1">
      <alignment horizontal="center"/>
    </xf>
    <xf numFmtId="4" fontId="15" fillId="0" borderId="55" xfId="0" applyNumberFormat="1" applyFont="1" applyBorder="1" applyAlignment="1">
      <alignment horizontal="left"/>
    </xf>
    <xf numFmtId="4" fontId="11" fillId="9" borderId="18" xfId="0" applyNumberFormat="1" applyFont="1" applyFill="1" applyBorder="1" applyAlignment="1">
      <alignment horizontal="left"/>
    </xf>
    <xf numFmtId="4" fontId="11" fillId="9" borderId="19" xfId="0" applyNumberFormat="1" applyFont="1" applyFill="1" applyBorder="1" applyAlignment="1">
      <alignment horizontal="left"/>
    </xf>
    <xf numFmtId="4" fontId="11" fillId="9" borderId="19" xfId="0" applyNumberFormat="1" applyFont="1" applyFill="1" applyBorder="1" applyAlignment="1">
      <alignment horizontal="right"/>
    </xf>
    <xf numFmtId="4" fontId="22" fillId="7" borderId="11" xfId="0" applyNumberFormat="1" applyFont="1" applyFill="1" applyBorder="1" applyAlignment="1">
      <alignment horizontal="center"/>
    </xf>
    <xf numFmtId="4" fontId="22" fillId="7" borderId="12" xfId="0" applyNumberFormat="1" applyFont="1" applyFill="1" applyBorder="1" applyAlignment="1">
      <alignment horizontal="center"/>
    </xf>
    <xf numFmtId="4" fontId="22" fillId="7" borderId="13" xfId="0" applyNumberFormat="1" applyFont="1" applyFill="1" applyBorder="1" applyAlignment="1">
      <alignment horizontal="center"/>
    </xf>
    <xf numFmtId="1" fontId="82" fillId="13" borderId="18" xfId="0" applyNumberFormat="1" applyFont="1" applyFill="1" applyBorder="1" applyAlignment="1">
      <alignment horizontal="center"/>
    </xf>
    <xf numFmtId="1" fontId="82" fillId="13" borderId="20" xfId="0" applyNumberFormat="1" applyFont="1" applyFill="1" applyBorder="1" applyAlignment="1">
      <alignment horizontal="center"/>
    </xf>
    <xf numFmtId="1" fontId="82" fillId="29" borderId="12" xfId="0" applyNumberFormat="1" applyFont="1" applyFill="1" applyBorder="1" applyAlignment="1">
      <alignment horizontal="center"/>
    </xf>
    <xf numFmtId="1" fontId="82" fillId="29" borderId="13" xfId="0" applyNumberFormat="1" applyFont="1" applyFill="1" applyBorder="1" applyAlignment="1">
      <alignment horizontal="center"/>
    </xf>
    <xf numFmtId="4" fontId="21" fillId="14" borderId="46" xfId="0" applyNumberFormat="1" applyFont="1" applyFill="1" applyBorder="1" applyAlignment="1">
      <alignment horizontal="center"/>
    </xf>
    <xf numFmtId="4" fontId="21" fillId="14" borderId="47" xfId="0" applyNumberFormat="1" applyFont="1" applyFill="1" applyBorder="1" applyAlignment="1">
      <alignment horizontal="center"/>
    </xf>
    <xf numFmtId="4" fontId="21" fillId="14" borderId="37" xfId="0" applyNumberFormat="1" applyFont="1" applyFill="1" applyBorder="1" applyAlignment="1">
      <alignment horizontal="center"/>
    </xf>
    <xf numFmtId="4" fontId="8" fillId="14" borderId="46" xfId="0" applyNumberFormat="1" applyFont="1" applyFill="1" applyBorder="1" applyAlignment="1">
      <alignment horizontal="center"/>
    </xf>
    <xf numFmtId="4" fontId="8" fillId="14" borderId="47" xfId="0" applyNumberFormat="1" applyFont="1" applyFill="1" applyBorder="1" applyAlignment="1">
      <alignment horizontal="center"/>
    </xf>
    <xf numFmtId="4" fontId="8" fillId="14" borderId="37" xfId="0" applyNumberFormat="1" applyFont="1" applyFill="1" applyBorder="1" applyAlignment="1">
      <alignment horizontal="center"/>
    </xf>
    <xf numFmtId="4" fontId="21" fillId="16" borderId="46" xfId="0" applyNumberFormat="1" applyFont="1" applyFill="1" applyBorder="1" applyAlignment="1">
      <alignment horizontal="left"/>
    </xf>
    <xf numFmtId="4" fontId="21" fillId="16" borderId="47" xfId="0" applyNumberFormat="1" applyFont="1" applyFill="1" applyBorder="1" applyAlignment="1">
      <alignment horizontal="left"/>
    </xf>
    <xf numFmtId="4" fontId="21" fillId="16" borderId="37" xfId="0" applyNumberFormat="1" applyFont="1" applyFill="1" applyBorder="1" applyAlignment="1">
      <alignment horizontal="left"/>
    </xf>
    <xf numFmtId="4" fontId="107" fillId="12" borderId="5" xfId="0" applyNumberFormat="1" applyFont="1" applyFill="1" applyBorder="1" applyAlignment="1" applyProtection="1">
      <alignment horizontal="center" vertical="center"/>
      <protection hidden="1"/>
    </xf>
    <xf numFmtId="4" fontId="107" fillId="12" borderId="6" xfId="0" applyNumberFormat="1" applyFont="1" applyFill="1" applyBorder="1" applyAlignment="1" applyProtection="1">
      <alignment horizontal="center" vertical="center"/>
      <protection hidden="1"/>
    </xf>
    <xf numFmtId="4" fontId="107" fillId="12" borderId="11" xfId="0" applyNumberFormat="1" applyFont="1" applyFill="1" applyBorder="1" applyAlignment="1" applyProtection="1">
      <alignment horizontal="center" vertical="center"/>
      <protection hidden="1"/>
    </xf>
    <xf numFmtId="4" fontId="107" fillId="12" borderId="12" xfId="0" applyNumberFormat="1" applyFont="1" applyFill="1" applyBorder="1" applyAlignment="1" applyProtection="1">
      <alignment horizontal="center" vertical="center"/>
      <protection hidden="1"/>
    </xf>
    <xf numFmtId="4" fontId="107" fillId="12" borderId="5" xfId="0" applyNumberFormat="1" applyFont="1" applyFill="1" applyBorder="1" applyAlignment="1" applyProtection="1">
      <alignment horizontal="right" vertical="center"/>
      <protection hidden="1"/>
    </xf>
    <xf numFmtId="4" fontId="107" fillId="12" borderId="6" xfId="0" applyNumberFormat="1" applyFont="1" applyFill="1" applyBorder="1" applyAlignment="1" applyProtection="1">
      <alignment horizontal="right" vertical="center"/>
      <protection hidden="1"/>
    </xf>
    <xf numFmtId="4" fontId="107" fillId="12" borderId="11" xfId="0" applyNumberFormat="1" applyFont="1" applyFill="1" applyBorder="1" applyAlignment="1" applyProtection="1">
      <alignment horizontal="right" vertical="center"/>
      <protection hidden="1"/>
    </xf>
    <xf numFmtId="4" fontId="107" fillId="12" borderId="12" xfId="0" applyNumberFormat="1" applyFont="1" applyFill="1" applyBorder="1" applyAlignment="1" applyProtection="1">
      <alignment horizontal="right" vertical="center"/>
      <protection hidden="1"/>
    </xf>
    <xf numFmtId="4" fontId="107" fillId="12" borderId="7" xfId="0" applyNumberFormat="1" applyFont="1" applyFill="1" applyBorder="1" applyAlignment="1" applyProtection="1">
      <alignment horizontal="right" vertical="center"/>
      <protection hidden="1"/>
    </xf>
    <xf numFmtId="4" fontId="107" fillId="12" borderId="13" xfId="0" applyNumberFormat="1" applyFont="1" applyFill="1" applyBorder="1" applyAlignment="1" applyProtection="1">
      <alignment horizontal="right" vertical="center"/>
      <protection hidden="1"/>
    </xf>
    <xf numFmtId="4" fontId="57" fillId="13" borderId="5" xfId="0" applyNumberFormat="1" applyFont="1" applyFill="1" applyBorder="1" applyAlignment="1" applyProtection="1">
      <alignment horizontal="center" vertical="center"/>
      <protection hidden="1"/>
    </xf>
    <xf numFmtId="4" fontId="57" fillId="13" borderId="55" xfId="0" applyNumberFormat="1" applyFont="1" applyFill="1" applyBorder="1" applyAlignment="1" applyProtection="1">
      <alignment horizontal="center" vertical="center"/>
      <protection hidden="1"/>
    </xf>
    <xf numFmtId="4" fontId="57" fillId="13" borderId="75" xfId="0" applyNumberFormat="1" applyFont="1" applyFill="1" applyBorder="1" applyAlignment="1" applyProtection="1">
      <alignment horizontal="center" vertical="center"/>
      <protection hidden="1"/>
    </xf>
    <xf numFmtId="4" fontId="57" fillId="13" borderId="92" xfId="0" applyNumberFormat="1" applyFont="1" applyFill="1" applyBorder="1" applyAlignment="1" applyProtection="1">
      <alignment horizontal="center" vertical="center"/>
      <protection hidden="1"/>
    </xf>
    <xf numFmtId="4" fontId="57" fillId="13" borderId="54" xfId="0" applyNumberFormat="1" applyFont="1" applyFill="1" applyBorder="1" applyAlignment="1" applyProtection="1">
      <alignment horizontal="center" vertical="center"/>
      <protection hidden="1"/>
    </xf>
    <xf numFmtId="4" fontId="57" fillId="13" borderId="7" xfId="0" applyNumberFormat="1" applyFont="1" applyFill="1" applyBorder="1" applyAlignment="1" applyProtection="1">
      <alignment horizontal="center" vertical="center"/>
      <protection hidden="1"/>
    </xf>
    <xf numFmtId="4" fontId="57" fillId="13" borderId="26" xfId="0" applyNumberFormat="1" applyFont="1" applyFill="1" applyBorder="1" applyAlignment="1" applyProtection="1">
      <alignment horizontal="center" vertical="center"/>
      <protection hidden="1"/>
    </xf>
    <xf numFmtId="4" fontId="57" fillId="13" borderId="103" xfId="0" applyNumberFormat="1" applyFont="1" applyFill="1" applyBorder="1" applyAlignment="1" applyProtection="1">
      <alignment horizontal="center" vertical="center"/>
      <protection hidden="1"/>
    </xf>
    <xf numFmtId="4" fontId="104" fillId="13" borderId="5" xfId="0" applyNumberFormat="1" applyFont="1" applyFill="1" applyBorder="1" applyAlignment="1" applyProtection="1">
      <alignment horizontal="center" vertical="center"/>
      <protection hidden="1"/>
    </xf>
    <xf numFmtId="4" fontId="104" fillId="13" borderId="55" xfId="0" applyNumberFormat="1" applyFont="1" applyFill="1" applyBorder="1" applyAlignment="1" applyProtection="1">
      <alignment horizontal="center" vertical="center"/>
      <protection hidden="1"/>
    </xf>
    <xf numFmtId="4" fontId="104" fillId="13" borderId="75" xfId="0" applyNumberFormat="1" applyFont="1" applyFill="1" applyBorder="1" applyAlignment="1" applyProtection="1">
      <alignment horizontal="center" vertical="center"/>
      <protection hidden="1"/>
    </xf>
    <xf numFmtId="4" fontId="104" fillId="13" borderId="92" xfId="0" applyNumberFormat="1" applyFont="1" applyFill="1" applyBorder="1" applyAlignment="1" applyProtection="1">
      <alignment horizontal="center" vertical="center"/>
      <protection hidden="1"/>
    </xf>
    <xf numFmtId="4" fontId="57" fillId="13" borderId="11" xfId="0" applyNumberFormat="1" applyFont="1" applyFill="1" applyBorder="1" applyAlignment="1" applyProtection="1">
      <alignment horizontal="center" vertical="center"/>
      <protection hidden="1"/>
    </xf>
    <xf numFmtId="4" fontId="57" fillId="13" borderId="90" xfId="0" applyNumberFormat="1" applyFont="1" applyFill="1" applyBorder="1" applyAlignment="1" applyProtection="1">
      <alignment horizontal="center" vertical="center"/>
      <protection hidden="1"/>
    </xf>
    <xf numFmtId="4" fontId="57" fillId="13" borderId="175" xfId="0" applyNumberFormat="1" applyFont="1" applyFill="1" applyBorder="1" applyAlignment="1" applyProtection="1">
      <alignment horizontal="center" vertical="center"/>
      <protection hidden="1"/>
    </xf>
    <xf numFmtId="4" fontId="57" fillId="13" borderId="13" xfId="0" applyNumberFormat="1" applyFont="1" applyFill="1" applyBorder="1" applyAlignment="1" applyProtection="1">
      <alignment horizontal="center" vertical="center"/>
      <protection hidden="1"/>
    </xf>
    <xf numFmtId="4" fontId="104" fillId="13" borderId="11" xfId="0" applyNumberFormat="1" applyFont="1" applyFill="1" applyBorder="1" applyAlignment="1" applyProtection="1">
      <alignment horizontal="center" vertical="center"/>
      <protection hidden="1"/>
    </xf>
    <xf numFmtId="4" fontId="104" fillId="13" borderId="90" xfId="0" applyNumberFormat="1" applyFont="1" applyFill="1" applyBorder="1" applyAlignment="1" applyProtection="1">
      <alignment horizontal="center" vertical="center"/>
      <protection hidden="1"/>
    </xf>
    <xf numFmtId="4" fontId="57" fillId="13" borderId="54" xfId="0" applyNumberFormat="1" applyFont="1" applyFill="1" applyBorder="1" applyAlignment="1" applyProtection="1">
      <alignment horizontal="right" vertical="center"/>
      <protection hidden="1"/>
    </xf>
    <xf numFmtId="4" fontId="57" fillId="13" borderId="7" xfId="0" applyNumberFormat="1" applyFont="1" applyFill="1" applyBorder="1" applyAlignment="1" applyProtection="1">
      <alignment horizontal="right" vertical="center"/>
      <protection hidden="1"/>
    </xf>
    <xf numFmtId="4" fontId="57" fillId="13" borderId="26" xfId="0" applyNumberFormat="1" applyFont="1" applyFill="1" applyBorder="1" applyAlignment="1" applyProtection="1">
      <alignment horizontal="right" vertical="center"/>
      <protection hidden="1"/>
    </xf>
    <xf numFmtId="4" fontId="57" fillId="13" borderId="103" xfId="0" applyNumberFormat="1" applyFont="1" applyFill="1" applyBorder="1" applyAlignment="1" applyProtection="1">
      <alignment horizontal="right" vertical="center"/>
      <protection hidden="1"/>
    </xf>
    <xf numFmtId="4" fontId="104" fillId="13" borderId="5" xfId="0" applyNumberFormat="1" applyFont="1" applyFill="1" applyBorder="1" applyAlignment="1" applyProtection="1">
      <alignment horizontal="right" vertical="center"/>
      <protection hidden="1"/>
    </xf>
    <xf numFmtId="4" fontId="104" fillId="13" borderId="55" xfId="0" applyNumberFormat="1" applyFont="1" applyFill="1" applyBorder="1" applyAlignment="1" applyProtection="1">
      <alignment horizontal="right" vertical="center"/>
      <protection hidden="1"/>
    </xf>
    <xf numFmtId="4" fontId="104" fillId="13" borderId="75" xfId="0" applyNumberFormat="1" applyFont="1" applyFill="1" applyBorder="1" applyAlignment="1" applyProtection="1">
      <alignment horizontal="right" vertical="center"/>
      <protection hidden="1"/>
    </xf>
    <xf numFmtId="4" fontId="104" fillId="13" borderId="92" xfId="0" applyNumberFormat="1" applyFont="1" applyFill="1" applyBorder="1" applyAlignment="1" applyProtection="1">
      <alignment horizontal="right" vertical="center"/>
      <protection hidden="1"/>
    </xf>
    <xf numFmtId="4" fontId="106" fillId="12" borderId="18" xfId="0" applyNumberFormat="1" applyFont="1" applyFill="1" applyBorder="1" applyAlignment="1" applyProtection="1">
      <alignment horizontal="center"/>
      <protection hidden="1"/>
    </xf>
    <xf numFmtId="4" fontId="106" fillId="12" borderId="19" xfId="0" applyNumberFormat="1" applyFont="1" applyFill="1" applyBorder="1" applyAlignment="1" applyProtection="1">
      <alignment horizontal="center"/>
      <protection hidden="1"/>
    </xf>
    <xf numFmtId="4" fontId="106" fillId="12" borderId="20" xfId="0" applyNumberFormat="1" applyFont="1" applyFill="1" applyBorder="1" applyAlignment="1" applyProtection="1">
      <alignment horizontal="center"/>
      <protection hidden="1"/>
    </xf>
    <xf numFmtId="4" fontId="88" fillId="0" borderId="37" xfId="0" applyNumberFormat="1" applyFont="1" applyFill="1" applyBorder="1" applyAlignment="1" applyProtection="1">
      <alignment horizontal="center" vertical="center"/>
      <protection hidden="1"/>
    </xf>
    <xf numFmtId="4" fontId="88" fillId="0" borderId="20" xfId="0" applyNumberFormat="1" applyFont="1" applyFill="1" applyBorder="1" applyAlignment="1" applyProtection="1">
      <alignment horizontal="center" vertical="center"/>
      <protection hidden="1"/>
    </xf>
    <xf numFmtId="4" fontId="88" fillId="0" borderId="18" xfId="0" applyNumberFormat="1" applyFont="1" applyFill="1" applyBorder="1" applyAlignment="1" applyProtection="1">
      <alignment horizontal="center" vertical="center"/>
      <protection hidden="1"/>
    </xf>
    <xf numFmtId="4" fontId="88" fillId="0" borderId="93" xfId="0" applyNumberFormat="1" applyFont="1" applyFill="1" applyBorder="1" applyAlignment="1" applyProtection="1">
      <alignment horizontal="center" vertical="center"/>
      <protection hidden="1"/>
    </xf>
    <xf numFmtId="3" fontId="88" fillId="0" borderId="18" xfId="0" applyNumberFormat="1" applyFont="1" applyFill="1" applyBorder="1" applyAlignment="1" applyProtection="1">
      <alignment horizontal="center" vertical="center"/>
      <protection hidden="1"/>
    </xf>
    <xf numFmtId="3" fontId="88" fillId="0" borderId="93" xfId="0" applyNumberFormat="1" applyFont="1" applyFill="1" applyBorder="1" applyAlignment="1" applyProtection="1">
      <alignment horizontal="center" vertical="center"/>
      <protection hidden="1"/>
    </xf>
    <xf numFmtId="0" fontId="101" fillId="18" borderId="151" xfId="0" applyFont="1" applyFill="1" applyBorder="1" applyAlignment="1">
      <alignment horizontal="center"/>
    </xf>
    <xf numFmtId="0" fontId="101" fillId="18" borderId="152" xfId="0" applyFont="1" applyFill="1" applyBorder="1" applyAlignment="1">
      <alignment horizontal="center"/>
    </xf>
    <xf numFmtId="0" fontId="101" fillId="18" borderId="153" xfId="0" applyFont="1" applyFill="1" applyBorder="1" applyAlignment="1">
      <alignment horizontal="center"/>
    </xf>
    <xf numFmtId="0" fontId="99" fillId="30" borderId="65" xfId="0" applyFont="1" applyFill="1" applyBorder="1" applyAlignment="1">
      <alignment horizontal="center" vertical="center"/>
    </xf>
    <xf numFmtId="0" fontId="99" fillId="30" borderId="38" xfId="0" applyFont="1" applyFill="1" applyBorder="1" applyAlignment="1">
      <alignment horizontal="center" vertical="center"/>
    </xf>
    <xf numFmtId="0" fontId="88" fillId="30" borderId="18" xfId="0" applyFont="1" applyFill="1" applyBorder="1" applyAlignment="1">
      <alignment horizontal="center"/>
    </xf>
    <xf numFmtId="0" fontId="88" fillId="30" borderId="19" xfId="0" applyFont="1" applyFill="1" applyBorder="1" applyAlignment="1">
      <alignment horizontal="center"/>
    </xf>
    <xf numFmtId="0" fontId="88" fillId="30" borderId="20" xfId="0" applyFont="1" applyFill="1" applyBorder="1" applyAlignment="1">
      <alignment horizontal="center"/>
    </xf>
    <xf numFmtId="4" fontId="97" fillId="0" borderId="61" xfId="0" applyNumberFormat="1" applyFont="1" applyBorder="1" applyAlignment="1">
      <alignment horizontal="center"/>
    </xf>
    <xf numFmtId="4" fontId="97" fillId="0" borderId="62" xfId="0" applyNumberFormat="1" applyFont="1" applyBorder="1" applyAlignment="1">
      <alignment horizontal="center"/>
    </xf>
    <xf numFmtId="4" fontId="90" fillId="0" borderId="12" xfId="0" applyNumberFormat="1" applyFont="1" applyBorder="1" applyAlignment="1">
      <alignment horizontal="right"/>
    </xf>
    <xf numFmtId="4" fontId="90" fillId="0" borderId="13" xfId="0" applyNumberFormat="1" applyFont="1" applyBorder="1" applyAlignment="1">
      <alignment horizontal="right"/>
    </xf>
    <xf numFmtId="4" fontId="91" fillId="9" borderId="18" xfId="0" applyNumberFormat="1" applyFont="1" applyFill="1" applyBorder="1" applyAlignment="1">
      <alignment horizontal="center"/>
    </xf>
    <xf numFmtId="4" fontId="91" fillId="9" borderId="19" xfId="0" applyNumberFormat="1" applyFont="1" applyFill="1" applyBorder="1" applyAlignment="1">
      <alignment horizontal="center"/>
    </xf>
    <xf numFmtId="4" fontId="89" fillId="0" borderId="1" xfId="0" applyNumberFormat="1" applyFont="1" applyFill="1" applyBorder="1" applyAlignment="1">
      <alignment horizontal="right"/>
    </xf>
    <xf numFmtId="4" fontId="89" fillId="0" borderId="3" xfId="0" applyNumberFormat="1" applyFont="1" applyFill="1" applyBorder="1" applyAlignment="1">
      <alignment horizontal="right"/>
    </xf>
    <xf numFmtId="4" fontId="92" fillId="15" borderId="5" xfId="0" applyNumberFormat="1" applyFont="1" applyFill="1" applyBorder="1" applyAlignment="1">
      <alignment horizontal="center" vertical="center"/>
    </xf>
    <xf numFmtId="4" fontId="92" fillId="15" borderId="6" xfId="0" applyNumberFormat="1" applyFont="1" applyFill="1" applyBorder="1" applyAlignment="1">
      <alignment horizontal="center" vertical="center"/>
    </xf>
    <xf numFmtId="4" fontId="92" fillId="15" borderId="11" xfId="0" applyNumberFormat="1" applyFont="1" applyFill="1" applyBorder="1" applyAlignment="1">
      <alignment horizontal="center" vertical="center"/>
    </xf>
    <xf numFmtId="4" fontId="92" fillId="15" borderId="12" xfId="0" applyNumberFormat="1" applyFont="1" applyFill="1" applyBorder="1" applyAlignment="1">
      <alignment horizontal="center" vertical="center"/>
    </xf>
    <xf numFmtId="4" fontId="87" fillId="15" borderId="83" xfId="0" applyNumberFormat="1" applyFont="1" applyFill="1" applyBorder="1" applyAlignment="1">
      <alignment horizontal="center"/>
    </xf>
    <xf numFmtId="4" fontId="87" fillId="15" borderId="85" xfId="0" applyNumberFormat="1" applyFont="1" applyFill="1" applyBorder="1" applyAlignment="1">
      <alignment horizontal="center"/>
    </xf>
    <xf numFmtId="4" fontId="92" fillId="0" borderId="18" xfId="0" applyNumberFormat="1" applyFont="1" applyBorder="1" applyAlignment="1">
      <alignment horizontal="center"/>
    </xf>
    <xf numFmtId="4" fontId="92" fillId="0" borderId="19" xfId="0" applyNumberFormat="1" applyFont="1" applyBorder="1" applyAlignment="1">
      <alignment horizontal="center"/>
    </xf>
    <xf numFmtId="4" fontId="97" fillId="0" borderId="18" xfId="0" applyNumberFormat="1" applyFont="1" applyBorder="1" applyAlignment="1">
      <alignment horizontal="center"/>
    </xf>
    <xf numFmtId="4" fontId="97" fillId="0" borderId="19" xfId="0" applyNumberFormat="1" applyFont="1" applyBorder="1" applyAlignment="1">
      <alignment horizontal="center"/>
    </xf>
    <xf numFmtId="4" fontId="91" fillId="9" borderId="164" xfId="0" applyNumberFormat="1" applyFont="1" applyFill="1" applyBorder="1" applyAlignment="1">
      <alignment horizontal="right"/>
    </xf>
    <xf numFmtId="4" fontId="91" fillId="9" borderId="165" xfId="0" applyNumberFormat="1" applyFont="1" applyFill="1" applyBorder="1" applyAlignment="1">
      <alignment horizontal="right"/>
    </xf>
    <xf numFmtId="4" fontId="90" fillId="0" borderId="27" xfId="0" applyNumberFormat="1" applyFont="1" applyBorder="1" applyAlignment="1">
      <alignment horizontal="right"/>
    </xf>
    <xf numFmtId="4" fontId="90" fillId="0" borderId="103" xfId="0" applyNumberFormat="1" applyFont="1" applyBorder="1" applyAlignment="1">
      <alignment horizontal="right"/>
    </xf>
    <xf numFmtId="4" fontId="97" fillId="0" borderId="77" xfId="0" applyNumberFormat="1" applyFont="1" applyBorder="1" applyAlignment="1">
      <alignment horizontal="center"/>
    </xf>
    <xf numFmtId="4" fontId="97" fillId="0" borderId="72" xfId="0" applyNumberFormat="1" applyFont="1" applyBorder="1" applyAlignment="1">
      <alignment horizontal="center"/>
    </xf>
    <xf numFmtId="4" fontId="97" fillId="0" borderId="158" xfId="0" applyNumberFormat="1" applyFont="1" applyBorder="1" applyAlignment="1">
      <alignment horizontal="center"/>
    </xf>
    <xf numFmtId="4" fontId="90" fillId="0" borderId="72" xfId="0" applyNumberFormat="1" applyFont="1" applyBorder="1" applyAlignment="1">
      <alignment horizontal="right"/>
    </xf>
    <xf numFmtId="4" fontId="90" fillId="0" borderId="158" xfId="0" applyNumberFormat="1" applyFont="1" applyBorder="1" applyAlignment="1">
      <alignment horizontal="right"/>
    </xf>
    <xf numFmtId="4" fontId="97" fillId="0" borderId="77" xfId="0" applyNumberFormat="1" applyFont="1" applyBorder="1" applyAlignment="1">
      <alignment horizontal="right"/>
    </xf>
    <xf numFmtId="4" fontId="97" fillId="0" borderId="158" xfId="0" applyNumberFormat="1" applyFont="1" applyBorder="1" applyAlignment="1">
      <alignment horizontal="right"/>
    </xf>
    <xf numFmtId="4" fontId="60" fillId="9" borderId="18" xfId="0" applyNumberFormat="1" applyFont="1" applyFill="1" applyBorder="1" applyAlignment="1">
      <alignment horizontal="center"/>
    </xf>
    <xf numFmtId="4" fontId="60" fillId="9" borderId="19" xfId="0" applyNumberFormat="1" applyFont="1" applyFill="1" applyBorder="1" applyAlignment="1">
      <alignment horizontal="center"/>
    </xf>
    <xf numFmtId="4" fontId="60" fillId="9" borderId="164" xfId="0" applyNumberFormat="1" applyFont="1" applyFill="1" applyBorder="1" applyAlignment="1">
      <alignment horizontal="right"/>
    </xf>
    <xf numFmtId="4" fontId="60" fillId="9" borderId="165" xfId="0" applyNumberFormat="1" applyFont="1" applyFill="1" applyBorder="1" applyAlignment="1">
      <alignment horizontal="right"/>
    </xf>
    <xf numFmtId="4" fontId="92" fillId="0" borderId="166" xfId="0" applyNumberFormat="1" applyFont="1" applyBorder="1" applyAlignment="1">
      <alignment horizontal="center"/>
    </xf>
    <xf numFmtId="4" fontId="92" fillId="0" borderId="39" xfId="0" applyNumberFormat="1" applyFont="1" applyBorder="1" applyAlignment="1">
      <alignment horizontal="center"/>
    </xf>
    <xf numFmtId="4" fontId="97" fillId="0" borderId="75" xfId="0" applyNumberFormat="1" applyFont="1" applyFill="1" applyBorder="1" applyAlignment="1">
      <alignment horizontal="center"/>
    </xf>
    <xf numFmtId="4" fontId="97" fillId="0" borderId="27" xfId="0" applyNumberFormat="1" applyFont="1" applyFill="1" applyBorder="1" applyAlignment="1">
      <alignment horizontal="center"/>
    </xf>
    <xf numFmtId="4" fontId="97" fillId="0" borderId="103" xfId="0" applyNumberFormat="1" applyFont="1" applyFill="1" applyBorder="1" applyAlignment="1">
      <alignment horizontal="center"/>
    </xf>
    <xf numFmtId="4" fontId="97" fillId="0" borderId="75" xfId="0" applyNumberFormat="1" applyFont="1" applyFill="1" applyBorder="1" applyAlignment="1">
      <alignment horizontal="right"/>
    </xf>
    <xf numFmtId="4" fontId="97" fillId="0" borderId="103" xfId="0" applyNumberFormat="1" applyFont="1" applyFill="1" applyBorder="1" applyAlignment="1">
      <alignment horizontal="right"/>
    </xf>
    <xf numFmtId="4" fontId="92" fillId="0" borderId="0" xfId="0" applyNumberFormat="1" applyFont="1" applyBorder="1" applyAlignment="1">
      <alignment horizontal="right"/>
    </xf>
    <xf numFmtId="4" fontId="92" fillId="0" borderId="67" xfId="0" applyNumberFormat="1" applyFont="1" applyBorder="1" applyAlignment="1">
      <alignment horizontal="left"/>
    </xf>
    <xf numFmtId="4" fontId="92" fillId="0" borderId="66" xfId="0" applyNumberFormat="1" applyFont="1" applyBorder="1" applyAlignment="1">
      <alignment horizontal="left"/>
    </xf>
    <xf numFmtId="4" fontId="92" fillId="0" borderId="69" xfId="0" applyNumberFormat="1" applyFont="1" applyBorder="1" applyAlignment="1">
      <alignment horizontal="left"/>
    </xf>
    <xf numFmtId="4" fontId="100" fillId="22" borderId="18" xfId="0" applyNumberFormat="1" applyFont="1" applyFill="1" applyBorder="1" applyAlignment="1" applyProtection="1">
      <alignment horizontal="center"/>
      <protection hidden="1"/>
    </xf>
    <xf numFmtId="4" fontId="100" fillId="22" borderId="19" xfId="0" applyNumberFormat="1" applyFont="1" applyFill="1" applyBorder="1" applyAlignment="1" applyProtection="1">
      <alignment horizontal="center"/>
      <protection hidden="1"/>
    </xf>
    <xf numFmtId="4" fontId="100" fillId="22" borderId="20" xfId="0" applyNumberFormat="1" applyFont="1" applyFill="1" applyBorder="1" applyAlignment="1" applyProtection="1">
      <alignment horizontal="center"/>
      <protection hidden="1"/>
    </xf>
    <xf numFmtId="4" fontId="48" fillId="0" borderId="18" xfId="0" applyNumberFormat="1" applyFont="1" applyFill="1" applyBorder="1" applyAlignment="1">
      <alignment horizontal="left"/>
    </xf>
    <xf numFmtId="4" fontId="48" fillId="0" borderId="19" xfId="0" applyNumberFormat="1" applyFont="1" applyFill="1" applyBorder="1" applyAlignment="1">
      <alignment horizontal="left"/>
    </xf>
    <xf numFmtId="4" fontId="48" fillId="0" borderId="20" xfId="0" applyNumberFormat="1" applyFont="1" applyFill="1" applyBorder="1" applyAlignment="1">
      <alignment horizontal="left"/>
    </xf>
    <xf numFmtId="4" fontId="92" fillId="0" borderId="61" xfId="0" applyNumberFormat="1" applyFont="1" applyBorder="1" applyAlignment="1">
      <alignment horizontal="left"/>
    </xf>
    <xf numFmtId="4" fontId="92" fillId="0" borderId="62" xfId="0" applyNumberFormat="1" applyFont="1" applyBorder="1" applyAlignment="1">
      <alignment horizontal="left"/>
    </xf>
    <xf numFmtId="4" fontId="92" fillId="0" borderId="63" xfId="0" applyNumberFormat="1" applyFont="1" applyBorder="1" applyAlignment="1">
      <alignment horizontal="left"/>
    </xf>
    <xf numFmtId="0" fontId="10" fillId="18" borderId="164" xfId="0" applyFont="1" applyFill="1" applyBorder="1" applyAlignment="1">
      <alignment horizontal="center"/>
    </xf>
    <xf numFmtId="0" fontId="10" fillId="18" borderId="19" xfId="0" applyFont="1" applyFill="1" applyBorder="1" applyAlignment="1">
      <alignment horizontal="center"/>
    </xf>
    <xf numFmtId="0" fontId="10" fillId="18" borderId="165" xfId="0" applyFont="1" applyFill="1" applyBorder="1" applyAlignment="1">
      <alignment horizontal="center"/>
    </xf>
    <xf numFmtId="0" fontId="10" fillId="18" borderId="20" xfId="0" applyFont="1" applyFill="1" applyBorder="1" applyAlignment="1">
      <alignment horizontal="center"/>
    </xf>
    <xf numFmtId="4" fontId="97" fillId="0" borderId="67" xfId="0" applyNumberFormat="1" applyFont="1" applyFill="1" applyBorder="1" applyAlignment="1">
      <alignment horizontal="center"/>
    </xf>
    <xf numFmtId="4" fontId="97" fillId="0" borderId="66" xfId="0" applyNumberFormat="1" applyFont="1" applyFill="1" applyBorder="1" applyAlignment="1">
      <alignment horizontal="center"/>
    </xf>
    <xf numFmtId="4" fontId="97" fillId="0" borderId="69" xfId="0" applyNumberFormat="1" applyFont="1" applyFill="1" applyBorder="1" applyAlignment="1">
      <alignment horizontal="center"/>
    </xf>
    <xf numFmtId="4" fontId="97" fillId="0" borderId="79" xfId="0" applyNumberFormat="1" applyFont="1" applyFill="1" applyBorder="1" applyAlignment="1">
      <alignment horizontal="center"/>
    </xf>
    <xf numFmtId="4" fontId="97" fillId="0" borderId="76" xfId="0" applyNumberFormat="1" applyFont="1" applyFill="1" applyBorder="1" applyAlignment="1">
      <alignment horizontal="center"/>
    </xf>
    <xf numFmtId="4" fontId="97" fillId="0" borderId="138" xfId="0" applyNumberFormat="1" applyFont="1" applyFill="1" applyBorder="1" applyAlignment="1">
      <alignment horizontal="center"/>
    </xf>
    <xf numFmtId="4" fontId="97" fillId="0" borderId="67" xfId="0" applyNumberFormat="1" applyFont="1" applyFill="1" applyBorder="1" applyAlignment="1">
      <alignment horizontal="right"/>
    </xf>
    <xf numFmtId="4" fontId="97" fillId="0" borderId="69" xfId="0" applyNumberFormat="1" applyFont="1" applyFill="1" applyBorder="1" applyAlignment="1">
      <alignment horizontal="right"/>
    </xf>
    <xf numFmtId="4" fontId="97" fillId="0" borderId="77" xfId="0" applyNumberFormat="1" applyFont="1" applyFill="1" applyBorder="1" applyAlignment="1">
      <alignment horizontal="right"/>
    </xf>
    <xf numFmtId="4" fontId="97" fillId="0" borderId="158" xfId="0" applyNumberFormat="1" applyFont="1" applyFill="1" applyBorder="1" applyAlignment="1">
      <alignment horizontal="right"/>
    </xf>
    <xf numFmtId="4" fontId="90" fillId="0" borderId="67" xfId="0" applyNumberFormat="1" applyFont="1" applyBorder="1" applyAlignment="1">
      <alignment horizontal="right"/>
    </xf>
    <xf numFmtId="4" fontId="90" fillId="0" borderId="69" xfId="0" applyNumberFormat="1" applyFont="1" applyBorder="1" applyAlignment="1">
      <alignment horizontal="right"/>
    </xf>
    <xf numFmtId="4" fontId="92" fillId="0" borderId="171" xfId="0" applyNumberFormat="1" applyFont="1" applyBorder="1" applyAlignment="1">
      <alignment horizontal="center"/>
    </xf>
    <xf numFmtId="4" fontId="92" fillId="0" borderId="159" xfId="0" applyNumberFormat="1" applyFont="1" applyBorder="1" applyAlignment="1">
      <alignment horizontal="center"/>
    </xf>
    <xf numFmtId="0" fontId="93" fillId="30" borderId="0" xfId="0" applyFont="1" applyFill="1" applyAlignment="1">
      <alignment horizontal="center" vertical="center"/>
    </xf>
    <xf numFmtId="0" fontId="102" fillId="30" borderId="0" xfId="0" applyFont="1" applyFill="1" applyAlignment="1">
      <alignment horizontal="center" vertical="center"/>
    </xf>
    <xf numFmtId="0" fontId="102" fillId="30" borderId="12" xfId="0" applyFont="1" applyFill="1" applyBorder="1" applyAlignment="1">
      <alignment horizontal="center" vertical="center"/>
    </xf>
    <xf numFmtId="0" fontId="101" fillId="17" borderId="151" xfId="0" applyFont="1" applyFill="1" applyBorder="1" applyAlignment="1">
      <alignment horizontal="center"/>
    </xf>
    <xf numFmtId="0" fontId="101" fillId="17" borderId="152" xfId="0" applyFont="1" applyFill="1" applyBorder="1" applyAlignment="1">
      <alignment horizontal="center"/>
    </xf>
    <xf numFmtId="0" fontId="101" fillId="17" borderId="153" xfId="0" applyFont="1" applyFill="1" applyBorder="1" applyAlignment="1">
      <alignment horizontal="center"/>
    </xf>
    <xf numFmtId="0" fontId="88" fillId="16" borderId="18" xfId="0" applyFont="1" applyFill="1" applyBorder="1" applyAlignment="1">
      <alignment horizontal="center"/>
    </xf>
    <xf numFmtId="0" fontId="88" fillId="16" borderId="19" xfId="0" applyFont="1" applyFill="1" applyBorder="1" applyAlignment="1">
      <alignment horizontal="center"/>
    </xf>
    <xf numFmtId="0" fontId="88" fillId="16" borderId="20" xfId="0" applyFont="1" applyFill="1" applyBorder="1" applyAlignment="1">
      <alignment horizontal="center"/>
    </xf>
    <xf numFmtId="0" fontId="99" fillId="16" borderId="65" xfId="0" applyFont="1" applyFill="1" applyBorder="1" applyAlignment="1">
      <alignment horizontal="center" vertical="center"/>
    </xf>
    <xf numFmtId="0" fontId="99" fillId="16" borderId="38" xfId="0" applyFont="1" applyFill="1" applyBorder="1" applyAlignment="1">
      <alignment horizontal="center" vertical="center"/>
    </xf>
    <xf numFmtId="4" fontId="19" fillId="0" borderId="86" xfId="3" applyNumberFormat="1" applyFont="1" applyBorder="1" applyAlignment="1">
      <alignment horizontal="center" vertical="center"/>
    </xf>
    <xf numFmtId="4" fontId="19" fillId="0" borderId="17" xfId="3" applyNumberFormat="1" applyFont="1" applyBorder="1" applyAlignment="1">
      <alignment horizontal="center" vertical="center"/>
    </xf>
    <xf numFmtId="10" fontId="48" fillId="0" borderId="87" xfId="4" applyNumberFormat="1" applyFont="1" applyBorder="1" applyAlignment="1" applyProtection="1">
      <alignment horizontal="center" vertical="center"/>
    </xf>
    <xf numFmtId="4" fontId="19" fillId="26" borderId="86" xfId="3" applyNumberFormat="1" applyFont="1" applyFill="1" applyBorder="1" applyAlignment="1">
      <alignment horizontal="center" vertical="center"/>
    </xf>
    <xf numFmtId="4" fontId="19" fillId="26" borderId="17" xfId="3" applyNumberFormat="1" applyFont="1" applyFill="1" applyBorder="1" applyAlignment="1">
      <alignment horizontal="center" vertical="center"/>
    </xf>
    <xf numFmtId="4" fontId="19" fillId="26" borderId="88" xfId="3" applyNumberFormat="1" applyFont="1" applyFill="1" applyBorder="1" applyAlignment="1">
      <alignment horizontal="center" vertical="center"/>
    </xf>
    <xf numFmtId="4" fontId="19" fillId="26" borderId="89" xfId="3" applyNumberFormat="1" applyFont="1" applyFill="1" applyBorder="1" applyAlignment="1">
      <alignment horizontal="center" vertical="center"/>
    </xf>
    <xf numFmtId="10" fontId="48" fillId="26" borderId="87" xfId="4" applyNumberFormat="1" applyFont="1" applyFill="1" applyBorder="1" applyAlignment="1" applyProtection="1">
      <alignment horizontal="center" vertical="center"/>
    </xf>
    <xf numFmtId="10" fontId="48" fillId="26" borderId="91" xfId="4" applyNumberFormat="1" applyFont="1" applyFill="1" applyBorder="1" applyAlignment="1" applyProtection="1">
      <alignment horizontal="center" vertical="center"/>
    </xf>
    <xf numFmtId="4" fontId="19" fillId="26" borderId="146" xfId="3" applyNumberFormat="1" applyFont="1" applyFill="1" applyBorder="1" applyAlignment="1">
      <alignment horizontal="center" vertical="center"/>
    </xf>
    <xf numFmtId="4" fontId="19" fillId="26" borderId="33" xfId="3" applyNumberFormat="1" applyFont="1" applyFill="1" applyBorder="1" applyAlignment="1">
      <alignment horizontal="center" vertical="center"/>
    </xf>
    <xf numFmtId="4" fontId="19" fillId="0" borderId="9" xfId="3" applyNumberFormat="1" applyFont="1" applyBorder="1" applyAlignment="1">
      <alignment horizontal="center" vertical="center"/>
    </xf>
    <xf numFmtId="4" fontId="19" fillId="0" borderId="0" xfId="3" applyNumberFormat="1" applyFont="1" applyAlignment="1">
      <alignment horizontal="center" vertical="center"/>
    </xf>
    <xf numFmtId="10" fontId="48" fillId="0" borderId="143" xfId="4" applyNumberFormat="1" applyFont="1" applyBorder="1" applyAlignment="1" applyProtection="1">
      <alignment horizontal="center" vertical="center"/>
    </xf>
    <xf numFmtId="10" fontId="48" fillId="0" borderId="145" xfId="4" applyNumberFormat="1" applyFont="1" applyBorder="1" applyAlignment="1" applyProtection="1">
      <alignment horizontal="center" vertical="center"/>
    </xf>
    <xf numFmtId="4" fontId="19" fillId="26" borderId="83" xfId="3" applyNumberFormat="1" applyFont="1" applyFill="1" applyBorder="1" applyAlignment="1">
      <alignment horizontal="center" vertical="center"/>
    </xf>
    <xf numFmtId="4" fontId="19" fillId="26" borderId="84" xfId="3" applyNumberFormat="1" applyFont="1" applyFill="1" applyBorder="1" applyAlignment="1">
      <alignment horizontal="center" vertical="center"/>
    </xf>
    <xf numFmtId="10" fontId="48" fillId="26" borderId="85" xfId="4" applyNumberFormat="1" applyFont="1" applyFill="1" applyBorder="1" applyAlignment="1" applyProtection="1">
      <alignment horizontal="center" vertical="center"/>
    </xf>
    <xf numFmtId="4" fontId="46" fillId="7" borderId="5" xfId="3" applyNumberFormat="1" applyFont="1" applyFill="1" applyBorder="1" applyAlignment="1">
      <alignment horizontal="center"/>
    </xf>
    <xf numFmtId="4" fontId="46" fillId="7" borderId="6" xfId="3" applyNumberFormat="1" applyFont="1" applyFill="1" applyBorder="1" applyAlignment="1">
      <alignment horizontal="center"/>
    </xf>
    <xf numFmtId="4" fontId="46" fillId="7" borderId="7" xfId="3" applyNumberFormat="1" applyFont="1" applyFill="1" applyBorder="1" applyAlignment="1">
      <alignment horizontal="center"/>
    </xf>
    <xf numFmtId="4" fontId="19" fillId="0" borderId="112" xfId="3" applyNumberFormat="1" applyFont="1" applyBorder="1" applyAlignment="1">
      <alignment horizontal="center" vertical="center"/>
    </xf>
    <xf numFmtId="4" fontId="19" fillId="0" borderId="2" xfId="3" applyNumberFormat="1" applyFont="1" applyBorder="1" applyAlignment="1">
      <alignment horizontal="center" vertical="center"/>
    </xf>
    <xf numFmtId="4" fontId="19" fillId="0" borderId="134" xfId="3" applyNumberFormat="1" applyFont="1" applyBorder="1" applyAlignment="1">
      <alignment horizontal="center" vertical="center"/>
    </xf>
    <xf numFmtId="4" fontId="19" fillId="0" borderId="15" xfId="3" applyNumberFormat="1" applyFont="1" applyBorder="1" applyAlignment="1">
      <alignment horizontal="center" vertical="center"/>
    </xf>
    <xf numFmtId="4" fontId="48" fillId="0" borderId="145" xfId="3" applyNumberFormat="1" applyFont="1" applyBorder="1" applyAlignment="1">
      <alignment horizontal="center" vertical="center"/>
    </xf>
    <xf numFmtId="4" fontId="48" fillId="0" borderId="143" xfId="3" applyNumberFormat="1" applyFont="1" applyBorder="1" applyAlignment="1">
      <alignment horizontal="center" vertical="center"/>
    </xf>
    <xf numFmtId="3" fontId="19" fillId="0" borderId="66" xfId="3" applyNumberFormat="1" applyFont="1" applyBorder="1" applyAlignment="1">
      <alignment horizontal="left" vertical="center"/>
    </xf>
    <xf numFmtId="3" fontId="47" fillId="9" borderId="18" xfId="3" applyNumberFormat="1" applyFont="1" applyFill="1" applyBorder="1" applyAlignment="1">
      <alignment horizontal="left" vertical="center"/>
    </xf>
    <xf numFmtId="3" fontId="47" fillId="9" borderId="19" xfId="3" applyNumberFormat="1" applyFont="1" applyFill="1" applyBorder="1" applyAlignment="1">
      <alignment horizontal="left" vertical="center"/>
    </xf>
    <xf numFmtId="4" fontId="19" fillId="26" borderId="5" xfId="3" applyNumberFormat="1" applyFont="1" applyFill="1" applyBorder="1" applyAlignment="1">
      <alignment horizontal="center" vertical="center"/>
    </xf>
    <xf numFmtId="4" fontId="19" fillId="26" borderId="6" xfId="3" applyNumberFormat="1" applyFont="1" applyFill="1" applyBorder="1" applyAlignment="1">
      <alignment horizontal="center" vertical="center"/>
    </xf>
    <xf numFmtId="4" fontId="19" fillId="26" borderId="134" xfId="3" applyNumberFormat="1" applyFont="1" applyFill="1" applyBorder="1" applyAlignment="1">
      <alignment horizontal="center" vertical="center"/>
    </xf>
    <xf numFmtId="4" fontId="19" fillId="26" borderId="15" xfId="3" applyNumberFormat="1" applyFont="1" applyFill="1" applyBorder="1" applyAlignment="1">
      <alignment horizontal="center" vertical="center"/>
    </xf>
    <xf numFmtId="4" fontId="48" fillId="26" borderId="7" xfId="3" applyNumberFormat="1" applyFont="1" applyFill="1" applyBorder="1" applyAlignment="1">
      <alignment horizontal="center" vertical="center"/>
    </xf>
    <xf numFmtId="4" fontId="48" fillId="26" borderId="143" xfId="3" applyNumberFormat="1" applyFont="1" applyFill="1" applyBorder="1" applyAlignment="1">
      <alignment horizontal="center" vertical="center"/>
    </xf>
    <xf numFmtId="4" fontId="19" fillId="26" borderId="32" xfId="3" applyNumberFormat="1" applyFont="1" applyFill="1" applyBorder="1" applyAlignment="1">
      <alignment horizontal="center" vertical="center"/>
    </xf>
    <xf numFmtId="10" fontId="48" fillId="26" borderId="131" xfId="4" applyNumberFormat="1" applyFont="1" applyFill="1" applyBorder="1" applyAlignment="1" applyProtection="1">
      <alignment horizontal="center" vertical="center"/>
    </xf>
    <xf numFmtId="4" fontId="19" fillId="0" borderId="139" xfId="3" applyNumberFormat="1" applyFont="1" applyBorder="1" applyAlignment="1">
      <alignment horizontal="center"/>
    </xf>
    <xf numFmtId="4" fontId="19" fillId="0" borderId="140" xfId="3" applyNumberFormat="1" applyFont="1" applyBorder="1" applyAlignment="1">
      <alignment horizontal="center"/>
    </xf>
    <xf numFmtId="4" fontId="19" fillId="26" borderId="141" xfId="3" applyNumberFormat="1" applyFont="1" applyFill="1" applyBorder="1" applyAlignment="1">
      <alignment horizontal="center" vertical="center"/>
    </xf>
    <xf numFmtId="4" fontId="19" fillId="26" borderId="14" xfId="3" applyNumberFormat="1" applyFont="1" applyFill="1" applyBorder="1" applyAlignment="1">
      <alignment horizontal="center" vertical="center"/>
    </xf>
    <xf numFmtId="10" fontId="48" fillId="26" borderId="143" xfId="4" applyNumberFormat="1" applyFont="1" applyFill="1" applyBorder="1" applyAlignment="1" applyProtection="1">
      <alignment horizontal="center" vertical="center"/>
    </xf>
    <xf numFmtId="4" fontId="19" fillId="0" borderId="32" xfId="3" applyNumberFormat="1" applyFont="1" applyBorder="1" applyAlignment="1">
      <alignment horizontal="center" vertical="center"/>
    </xf>
    <xf numFmtId="3" fontId="48" fillId="0" borderId="131" xfId="3" applyNumberFormat="1" applyFont="1" applyBorder="1" applyAlignment="1">
      <alignment horizontal="center" vertical="center"/>
    </xf>
    <xf numFmtId="3" fontId="19" fillId="0" borderId="76" xfId="3" applyNumberFormat="1" applyFont="1" applyBorder="1" applyAlignment="1">
      <alignment horizontal="left" vertical="center"/>
    </xf>
    <xf numFmtId="4" fontId="19" fillId="26" borderId="135" xfId="3" applyNumberFormat="1" applyFont="1" applyFill="1" applyBorder="1" applyAlignment="1">
      <alignment horizontal="center" vertical="center"/>
    </xf>
    <xf numFmtId="4" fontId="19" fillId="26" borderId="136" xfId="3" applyNumberFormat="1" applyFont="1" applyFill="1" applyBorder="1" applyAlignment="1">
      <alignment horizontal="center" vertical="center"/>
    </xf>
    <xf numFmtId="4" fontId="19" fillId="26" borderId="129" xfId="3" applyNumberFormat="1" applyFont="1" applyFill="1" applyBorder="1" applyAlignment="1">
      <alignment horizontal="center" vertical="center"/>
    </xf>
    <xf numFmtId="4" fontId="19" fillId="26" borderId="44" xfId="3" applyNumberFormat="1" applyFont="1" applyFill="1" applyBorder="1" applyAlignment="1">
      <alignment horizontal="center" vertical="center"/>
    </xf>
    <xf numFmtId="3" fontId="19" fillId="0" borderId="138" xfId="3" applyNumberFormat="1" applyFont="1" applyBorder="1" applyAlignment="1">
      <alignment horizontal="left" vertical="center"/>
    </xf>
    <xf numFmtId="4" fontId="48" fillId="26" borderId="131" xfId="3" applyNumberFormat="1" applyFont="1" applyFill="1" applyBorder="1" applyAlignment="1">
      <alignment horizontal="center" vertical="center"/>
    </xf>
    <xf numFmtId="3" fontId="74" fillId="0" borderId="5" xfId="3" applyNumberFormat="1" applyFont="1" applyBorder="1" applyAlignment="1">
      <alignment horizontal="left" vertical="center"/>
    </xf>
    <xf numFmtId="3" fontId="74" fillId="0" borderId="6" xfId="3" applyNumberFormat="1" applyFont="1" applyBorder="1" applyAlignment="1">
      <alignment horizontal="left" vertical="center"/>
    </xf>
    <xf numFmtId="3" fontId="74" fillId="0" borderId="7" xfId="3" applyNumberFormat="1" applyFont="1" applyBorder="1" applyAlignment="1">
      <alignment horizontal="left" vertical="center"/>
    </xf>
    <xf numFmtId="4" fontId="48" fillId="0" borderId="133" xfId="3" applyNumberFormat="1" applyFont="1" applyBorder="1" applyAlignment="1">
      <alignment horizontal="center" vertical="center"/>
    </xf>
    <xf numFmtId="4" fontId="48" fillId="0" borderId="70" xfId="3" applyNumberFormat="1" applyFont="1" applyBorder="1" applyAlignment="1">
      <alignment horizontal="center" vertical="center"/>
    </xf>
    <xf numFmtId="4" fontId="19" fillId="0" borderId="135" xfId="3" applyNumberFormat="1" applyFont="1" applyBorder="1" applyAlignment="1">
      <alignment horizontal="center" vertical="center"/>
    </xf>
    <xf numFmtId="4" fontId="19" fillId="0" borderId="136" xfId="3" applyNumberFormat="1" applyFont="1" applyBorder="1" applyAlignment="1">
      <alignment horizontal="center" vertical="center"/>
    </xf>
    <xf numFmtId="4" fontId="19" fillId="0" borderId="129" xfId="3" applyNumberFormat="1" applyFont="1" applyBorder="1" applyAlignment="1">
      <alignment horizontal="center" vertical="center"/>
    </xf>
    <xf numFmtId="4" fontId="19" fillId="0" borderId="44" xfId="3" applyNumberFormat="1" applyFont="1" applyBorder="1" applyAlignment="1">
      <alignment horizontal="center" vertical="center"/>
    </xf>
    <xf numFmtId="10" fontId="48" fillId="0" borderId="131" xfId="4" applyNumberFormat="1" applyFont="1" applyBorder="1" applyAlignment="1" applyProtection="1">
      <alignment horizontal="center" vertical="center"/>
    </xf>
    <xf numFmtId="4" fontId="70" fillId="25" borderId="11" xfId="3" applyNumberFormat="1" applyFont="1" applyFill="1" applyBorder="1" applyAlignment="1">
      <alignment horizontal="left" vertical="center"/>
    </xf>
    <xf numFmtId="4" fontId="70" fillId="25" borderId="12" xfId="3" applyNumberFormat="1" applyFont="1" applyFill="1" applyBorder="1" applyAlignment="1">
      <alignment horizontal="left" vertical="center"/>
    </xf>
    <xf numFmtId="4" fontId="70" fillId="25" borderId="13" xfId="3" applyNumberFormat="1" applyFont="1" applyFill="1" applyBorder="1" applyAlignment="1">
      <alignment horizontal="left" vertical="center"/>
    </xf>
    <xf numFmtId="3" fontId="74" fillId="0" borderId="61" xfId="3" applyNumberFormat="1" applyFont="1" applyBorder="1" applyAlignment="1">
      <alignment horizontal="left" vertical="center"/>
    </xf>
    <xf numFmtId="3" fontId="74" fillId="0" borderId="62" xfId="3" applyNumberFormat="1" applyFont="1" applyBorder="1" applyAlignment="1">
      <alignment horizontal="left" vertical="center"/>
    </xf>
    <xf numFmtId="3" fontId="74" fillId="0" borderId="63" xfId="3" applyNumberFormat="1" applyFont="1" applyBorder="1" applyAlignment="1">
      <alignment horizontal="left" vertical="center"/>
    </xf>
    <xf numFmtId="4" fontId="19" fillId="26" borderId="124" xfId="3" applyNumberFormat="1" applyFont="1" applyFill="1" applyBorder="1" applyAlignment="1">
      <alignment horizontal="center" vertical="center"/>
    </xf>
    <xf numFmtId="4" fontId="19" fillId="26" borderId="50" xfId="3" applyNumberFormat="1" applyFont="1" applyFill="1" applyBorder="1" applyAlignment="1">
      <alignment horizontal="center" vertical="center"/>
    </xf>
    <xf numFmtId="4" fontId="48" fillId="26" borderId="126" xfId="3" applyNumberFormat="1" applyFont="1" applyFill="1" applyBorder="1" applyAlignment="1">
      <alignment horizontal="center" vertical="center"/>
    </xf>
    <xf numFmtId="4" fontId="19" fillId="19" borderId="18" xfId="3" applyNumberFormat="1" applyFont="1" applyFill="1" applyBorder="1" applyAlignment="1">
      <alignment horizontal="left"/>
    </xf>
    <xf numFmtId="4" fontId="19" fillId="19" borderId="19" xfId="3" applyNumberFormat="1" applyFont="1" applyFill="1" applyBorder="1" applyAlignment="1">
      <alignment horizontal="left"/>
    </xf>
    <xf numFmtId="4" fontId="71" fillId="20" borderId="60" xfId="3" applyNumberFormat="1" applyFont="1" applyFill="1" applyBorder="1" applyAlignment="1">
      <alignment horizontal="center" vertical="center"/>
    </xf>
    <xf numFmtId="3" fontId="72" fillId="20" borderId="119" xfId="3" applyNumberFormat="1" applyFont="1" applyFill="1" applyBorder="1" applyAlignment="1">
      <alignment horizontal="center" vertical="center"/>
    </xf>
    <xf numFmtId="3" fontId="72" fillId="20" borderId="120" xfId="3" applyNumberFormat="1" applyFont="1" applyFill="1" applyBorder="1" applyAlignment="1">
      <alignment horizontal="center" vertical="center"/>
    </xf>
    <xf numFmtId="4" fontId="69" fillId="25" borderId="5" xfId="3" applyNumberFormat="1" applyFont="1" applyFill="1" applyBorder="1" applyAlignment="1">
      <alignment horizontal="center"/>
    </xf>
    <xf numFmtId="4" fontId="69" fillId="25" borderId="6" xfId="3" applyNumberFormat="1" applyFont="1" applyFill="1" applyBorder="1" applyAlignment="1">
      <alignment horizontal="center"/>
    </xf>
    <xf numFmtId="4" fontId="69" fillId="25" borderId="7" xfId="3" applyNumberFormat="1" applyFont="1" applyFill="1" applyBorder="1" applyAlignment="1">
      <alignment horizontal="center"/>
    </xf>
    <xf numFmtId="4" fontId="70" fillId="25" borderId="60" xfId="3" applyNumberFormat="1" applyFont="1" applyFill="1" applyBorder="1" applyAlignment="1">
      <alignment horizontal="center" vertical="center"/>
    </xf>
    <xf numFmtId="4" fontId="70" fillId="25" borderId="116" xfId="3" applyNumberFormat="1" applyFont="1" applyFill="1" applyBorder="1" applyAlignment="1">
      <alignment horizontal="center" vertical="center"/>
    </xf>
    <xf numFmtId="4" fontId="70" fillId="25" borderId="117" xfId="3" applyNumberFormat="1" applyFont="1" applyFill="1" applyBorder="1" applyAlignment="1">
      <alignment horizontal="center" vertical="center"/>
    </xf>
    <xf numFmtId="4" fontId="70" fillId="25" borderId="118" xfId="3" applyNumberFormat="1" applyFont="1" applyFill="1" applyBorder="1" applyAlignment="1">
      <alignment horizontal="center" vertical="center"/>
    </xf>
    <xf numFmtId="4" fontId="60" fillId="9" borderId="106" xfId="3" applyNumberFormat="1" applyFont="1" applyFill="1" applyBorder="1" applyAlignment="1" applyProtection="1">
      <alignment horizontal="left" vertical="center"/>
      <protection locked="0"/>
    </xf>
    <xf numFmtId="4" fontId="60" fillId="9" borderId="107" xfId="3" applyNumberFormat="1" applyFont="1" applyFill="1" applyBorder="1" applyAlignment="1" applyProtection="1">
      <alignment horizontal="left" vertical="center"/>
      <protection locked="0"/>
    </xf>
    <xf numFmtId="4" fontId="61" fillId="9" borderId="107" xfId="3" applyNumberFormat="1" applyFont="1" applyFill="1" applyBorder="1" applyAlignment="1">
      <alignment horizontal="center" vertical="center"/>
    </xf>
    <xf numFmtId="4" fontId="61" fillId="9" borderId="108" xfId="3" applyNumberFormat="1" applyFont="1" applyFill="1" applyBorder="1" applyAlignment="1">
      <alignment horizontal="center" vertical="center"/>
    </xf>
    <xf numFmtId="4" fontId="62" fillId="13" borderId="109" xfId="3" applyNumberFormat="1" applyFont="1" applyFill="1" applyBorder="1" applyAlignment="1">
      <alignment horizontal="center" vertical="center"/>
    </xf>
    <xf numFmtId="4" fontId="62" fillId="13" borderId="110" xfId="3" applyNumberFormat="1" applyFont="1" applyFill="1" applyBorder="1" applyAlignment="1">
      <alignment horizontal="center" vertical="center"/>
    </xf>
    <xf numFmtId="4" fontId="62" fillId="13" borderId="111" xfId="3" applyNumberFormat="1" applyFont="1" applyFill="1" applyBorder="1" applyAlignment="1">
      <alignment horizontal="center" vertical="center"/>
    </xf>
    <xf numFmtId="4" fontId="62" fillId="29" borderId="11" xfId="3" applyNumberFormat="1" applyFont="1" applyFill="1" applyBorder="1" applyAlignment="1">
      <alignment horizontal="center"/>
    </xf>
    <xf numFmtId="4" fontId="62" fillId="29" borderId="12" xfId="3" applyNumberFormat="1" applyFont="1" applyFill="1" applyBorder="1" applyAlignment="1">
      <alignment horizontal="center"/>
    </xf>
    <xf numFmtId="4" fontId="62" fillId="29" borderId="0" xfId="3" applyNumberFormat="1" applyFont="1" applyFill="1" applyAlignment="1">
      <alignment horizontal="center"/>
    </xf>
    <xf numFmtId="4" fontId="62" fillId="29" borderId="10" xfId="3" applyNumberFormat="1" applyFont="1" applyFill="1" applyBorder="1" applyAlignment="1">
      <alignment horizontal="center"/>
    </xf>
    <xf numFmtId="4" fontId="51" fillId="23" borderId="18" xfId="3" applyNumberFormat="1" applyFont="1" applyFill="1" applyBorder="1" applyAlignment="1">
      <alignment horizontal="center" vertical="center"/>
    </xf>
    <xf numFmtId="4" fontId="51" fillId="23" borderId="19" xfId="3" applyNumberFormat="1" applyFont="1" applyFill="1" applyBorder="1" applyAlignment="1">
      <alignment horizontal="center" vertical="center"/>
    </xf>
    <xf numFmtId="4" fontId="51" fillId="23" borderId="37" xfId="3" applyNumberFormat="1" applyFont="1" applyFill="1" applyBorder="1" applyAlignment="1">
      <alignment horizontal="center" vertical="center"/>
    </xf>
    <xf numFmtId="4" fontId="51" fillId="23" borderId="93" xfId="3" applyNumberFormat="1" applyFont="1" applyFill="1" applyBorder="1" applyAlignment="1">
      <alignment horizontal="center" vertical="center"/>
    </xf>
    <xf numFmtId="4" fontId="51" fillId="23" borderId="20" xfId="3" applyNumberFormat="1" applyFont="1" applyFill="1" applyBorder="1" applyAlignment="1">
      <alignment horizontal="center" vertical="center"/>
    </xf>
    <xf numFmtId="4" fontId="19" fillId="23" borderId="5" xfId="3" applyNumberFormat="1" applyFont="1" applyFill="1" applyBorder="1" applyAlignment="1">
      <alignment horizontal="center"/>
    </xf>
    <xf numFmtId="4" fontId="19" fillId="23" borderId="6" xfId="3" applyNumberFormat="1" applyFont="1" applyFill="1" applyBorder="1" applyAlignment="1">
      <alignment horizontal="center"/>
    </xf>
    <xf numFmtId="4" fontId="19" fillId="23" borderId="54" xfId="3" applyNumberFormat="1" applyFont="1" applyFill="1" applyBorder="1" applyAlignment="1">
      <alignment horizontal="center"/>
    </xf>
    <xf numFmtId="4" fontId="19" fillId="23" borderId="55" xfId="3" applyNumberFormat="1" applyFont="1" applyFill="1" applyBorder="1" applyAlignment="1">
      <alignment horizontal="center"/>
    </xf>
    <xf numFmtId="4" fontId="19" fillId="23" borderId="7" xfId="3" applyNumberFormat="1" applyFont="1" applyFill="1" applyBorder="1" applyAlignment="1">
      <alignment horizontal="center"/>
    </xf>
    <xf numFmtId="4" fontId="104" fillId="13" borderId="5" xfId="4" applyNumberFormat="1" applyFont="1" applyFill="1" applyBorder="1" applyAlignment="1">
      <alignment horizontal="center" vertical="center"/>
    </xf>
    <xf numFmtId="4" fontId="104" fillId="13" borderId="6" xfId="4" applyNumberFormat="1" applyFont="1" applyFill="1" applyBorder="1" applyAlignment="1">
      <alignment horizontal="center" vertical="center"/>
    </xf>
    <xf numFmtId="4" fontId="104" fillId="13" borderId="7" xfId="4" applyNumberFormat="1" applyFont="1" applyFill="1" applyBorder="1" applyAlignment="1">
      <alignment horizontal="center" vertical="center"/>
    </xf>
    <xf numFmtId="4" fontId="104" fillId="13" borderId="11" xfId="4" applyNumberFormat="1" applyFont="1" applyFill="1" applyBorder="1" applyAlignment="1">
      <alignment horizontal="center" vertical="center"/>
    </xf>
    <xf numFmtId="4" fontId="104" fillId="13" borderId="12" xfId="4" applyNumberFormat="1" applyFont="1" applyFill="1" applyBorder="1" applyAlignment="1">
      <alignment horizontal="center" vertical="center"/>
    </xf>
    <xf numFmtId="4" fontId="104" fillId="13" borderId="13" xfId="4" applyNumberFormat="1" applyFont="1" applyFill="1" applyBorder="1" applyAlignment="1">
      <alignment horizontal="center" vertical="center"/>
    </xf>
    <xf numFmtId="4" fontId="104" fillId="7" borderId="5" xfId="4" applyNumberFormat="1" applyFont="1" applyFill="1" applyBorder="1" applyAlignment="1">
      <alignment horizontal="center" vertical="center"/>
    </xf>
    <xf numFmtId="4" fontId="104" fillId="7" borderId="6" xfId="4" applyNumberFormat="1" applyFont="1" applyFill="1" applyBorder="1" applyAlignment="1">
      <alignment horizontal="center" vertical="center"/>
    </xf>
    <xf numFmtId="4" fontId="104" fillId="7" borderId="7" xfId="4" applyNumberFormat="1" applyFont="1" applyFill="1" applyBorder="1" applyAlignment="1">
      <alignment horizontal="center" vertical="center"/>
    </xf>
    <xf numFmtId="4" fontId="104" fillId="7" borderId="9" xfId="4" applyNumberFormat="1" applyFont="1" applyFill="1" applyBorder="1" applyAlignment="1">
      <alignment horizontal="center" vertical="center"/>
    </xf>
    <xf numFmtId="4" fontId="104" fillId="7" borderId="0" xfId="4" applyNumberFormat="1" applyFont="1" applyFill="1" applyBorder="1" applyAlignment="1">
      <alignment horizontal="center" vertical="center"/>
    </xf>
    <xf numFmtId="4" fontId="104" fillId="7" borderId="10" xfId="4" applyNumberFormat="1" applyFont="1" applyFill="1" applyBorder="1" applyAlignment="1">
      <alignment horizontal="center" vertical="center"/>
    </xf>
    <xf numFmtId="4" fontId="104" fillId="7" borderId="11" xfId="4" applyNumberFormat="1" applyFont="1" applyFill="1" applyBorder="1" applyAlignment="1">
      <alignment horizontal="center" vertical="center"/>
    </xf>
    <xf numFmtId="4" fontId="104" fillId="7" borderId="12" xfId="4" applyNumberFormat="1" applyFont="1" applyFill="1" applyBorder="1" applyAlignment="1">
      <alignment horizontal="center" vertical="center"/>
    </xf>
    <xf numFmtId="4" fontId="104" fillId="7" borderId="13" xfId="4" applyNumberFormat="1" applyFont="1" applyFill="1" applyBorder="1" applyAlignment="1">
      <alignment horizontal="center" vertical="center"/>
    </xf>
    <xf numFmtId="4" fontId="105" fillId="13" borderId="5" xfId="5" applyNumberFormat="1" applyFont="1" applyFill="1" applyBorder="1" applyAlignment="1">
      <alignment horizontal="center" vertical="center"/>
    </xf>
    <xf numFmtId="4" fontId="105" fillId="13" borderId="6" xfId="5" applyNumberFormat="1" applyFont="1" applyFill="1" applyBorder="1" applyAlignment="1">
      <alignment horizontal="center" vertical="center"/>
    </xf>
    <xf numFmtId="4" fontId="105" fillId="13" borderId="9" xfId="5" applyNumberFormat="1" applyFont="1" applyFill="1" applyBorder="1" applyAlignment="1">
      <alignment horizontal="center" vertical="center"/>
    </xf>
    <xf numFmtId="4" fontId="105" fillId="13" borderId="0" xfId="5" applyNumberFormat="1" applyFont="1" applyFill="1" applyAlignment="1">
      <alignment horizontal="center" vertical="center"/>
    </xf>
    <xf numFmtId="4" fontId="105" fillId="13" borderId="11" xfId="5" applyNumberFormat="1" applyFont="1" applyFill="1" applyBorder="1" applyAlignment="1">
      <alignment horizontal="center" vertical="center"/>
    </xf>
    <xf numFmtId="4" fontId="105" fillId="13" borderId="12" xfId="5" applyNumberFormat="1" applyFont="1" applyFill="1" applyBorder="1" applyAlignment="1">
      <alignment horizontal="center" vertical="center"/>
    </xf>
    <xf numFmtId="4" fontId="110" fillId="13" borderId="6" xfId="5" applyNumberFormat="1" applyFont="1" applyFill="1" applyBorder="1" applyAlignment="1">
      <alignment horizontal="right" vertical="center"/>
    </xf>
    <xf numFmtId="4" fontId="110" fillId="13" borderId="0" xfId="5" applyNumberFormat="1" applyFont="1" applyFill="1" applyAlignment="1">
      <alignment horizontal="right" vertical="center"/>
    </xf>
    <xf numFmtId="4" fontId="110" fillId="13" borderId="12" xfId="5" applyNumberFormat="1" applyFont="1" applyFill="1" applyBorder="1" applyAlignment="1">
      <alignment horizontal="right" vertical="center"/>
    </xf>
    <xf numFmtId="10" fontId="5" fillId="13" borderId="7" xfId="4" applyNumberFormat="1" applyFont="1" applyFill="1" applyBorder="1" applyAlignment="1">
      <alignment horizontal="center" vertical="center"/>
    </xf>
    <xf numFmtId="10" fontId="5" fillId="13" borderId="10" xfId="4" applyNumberFormat="1" applyFont="1" applyFill="1" applyBorder="1" applyAlignment="1">
      <alignment horizontal="center" vertical="center"/>
    </xf>
    <xf numFmtId="10" fontId="5" fillId="13" borderId="13" xfId="4" applyNumberFormat="1" applyFont="1" applyFill="1" applyBorder="1" applyAlignment="1">
      <alignment horizontal="center" vertical="center"/>
    </xf>
    <xf numFmtId="4" fontId="110" fillId="13" borderId="33" xfId="5" applyNumberFormat="1" applyFont="1" applyFill="1" applyBorder="1" applyAlignment="1">
      <alignment horizontal="center"/>
    </xf>
    <xf numFmtId="4" fontId="110" fillId="13" borderId="131" xfId="5" applyNumberFormat="1" applyFont="1" applyFill="1" applyBorder="1" applyAlignment="1">
      <alignment horizontal="center"/>
    </xf>
    <xf numFmtId="4" fontId="104" fillId="13" borderId="5" xfId="5" applyNumberFormat="1" applyFont="1" applyFill="1" applyBorder="1" applyAlignment="1">
      <alignment horizontal="center" vertical="center"/>
    </xf>
    <xf numFmtId="4" fontId="104" fillId="13" borderId="6" xfId="5" applyNumberFormat="1" applyFont="1" applyFill="1" applyBorder="1" applyAlignment="1">
      <alignment horizontal="center" vertical="center"/>
    </xf>
    <xf numFmtId="4" fontId="104" fillId="13" borderId="11" xfId="5" applyNumberFormat="1" applyFont="1" applyFill="1" applyBorder="1" applyAlignment="1">
      <alignment horizontal="center" vertical="center"/>
    </xf>
    <xf numFmtId="4" fontId="104" fillId="13" borderId="12" xfId="5" applyNumberFormat="1" applyFont="1" applyFill="1" applyBorder="1" applyAlignment="1">
      <alignment horizontal="center" vertical="center"/>
    </xf>
    <xf numFmtId="4" fontId="21" fillId="13" borderId="6" xfId="5" applyNumberFormat="1" applyFont="1" applyFill="1" applyBorder="1" applyAlignment="1">
      <alignment horizontal="right" vertical="center"/>
    </xf>
    <xf numFmtId="4" fontId="21" fillId="13" borderId="12" xfId="5" applyNumberFormat="1" applyFont="1" applyFill="1" applyBorder="1" applyAlignment="1">
      <alignment horizontal="right" vertical="center"/>
    </xf>
    <xf numFmtId="4" fontId="127" fillId="13" borderId="7" xfId="4" applyNumberFormat="1" applyFont="1" applyFill="1" applyBorder="1" applyAlignment="1">
      <alignment horizontal="center" vertical="center"/>
    </xf>
    <xf numFmtId="4" fontId="127" fillId="13" borderId="13" xfId="4" applyNumberFormat="1" applyFont="1" applyFill="1" applyBorder="1" applyAlignment="1">
      <alignment horizontal="center" vertical="center"/>
    </xf>
    <xf numFmtId="10" fontId="126" fillId="0" borderId="0" xfId="4" applyNumberFormat="1" applyFont="1" applyFill="1" applyBorder="1" applyAlignment="1">
      <alignment horizontal="center" vertical="center"/>
    </xf>
    <xf numFmtId="10" fontId="21" fillId="13" borderId="6" xfId="4" applyNumberFormat="1" applyFont="1" applyFill="1" applyBorder="1" applyAlignment="1">
      <alignment horizontal="center" vertical="center"/>
    </xf>
    <xf numFmtId="10" fontId="21" fillId="13" borderId="12" xfId="4" applyNumberFormat="1" applyFont="1" applyFill="1" applyBorder="1" applyAlignment="1">
      <alignment horizontal="center" vertical="center"/>
    </xf>
    <xf numFmtId="4" fontId="110" fillId="12" borderId="88" xfId="5" applyNumberFormat="1" applyFont="1" applyFill="1" applyBorder="1" applyAlignment="1">
      <alignment horizontal="center" vertical="center"/>
    </xf>
    <xf numFmtId="4" fontId="110" fillId="12" borderId="89" xfId="5" applyNumberFormat="1" applyFont="1" applyFill="1" applyBorder="1" applyAlignment="1">
      <alignment horizontal="center" vertical="center"/>
    </xf>
    <xf numFmtId="4" fontId="101" fillId="31" borderId="18" xfId="5" applyNumberFormat="1" applyFont="1" applyFill="1" applyBorder="1" applyAlignment="1">
      <alignment horizontal="left" vertical="center"/>
    </xf>
    <xf numFmtId="4" fontId="101" fillId="31" borderId="19" xfId="5" applyNumberFormat="1" applyFont="1" applyFill="1" applyBorder="1" applyAlignment="1">
      <alignment horizontal="left" vertical="center"/>
    </xf>
    <xf numFmtId="4" fontId="101" fillId="31" borderId="20" xfId="5" applyNumberFormat="1" applyFont="1" applyFill="1" applyBorder="1" applyAlignment="1">
      <alignment horizontal="left" vertical="center"/>
    </xf>
    <xf numFmtId="4" fontId="101" fillId="31" borderId="9" xfId="5" applyNumberFormat="1" applyFont="1" applyFill="1" applyBorder="1" applyAlignment="1">
      <alignment horizontal="center"/>
    </xf>
    <xf numFmtId="4" fontId="101" fillId="31" borderId="0" xfId="5" applyNumberFormat="1" applyFont="1" applyFill="1" applyAlignment="1">
      <alignment horizontal="center"/>
    </xf>
    <xf numFmtId="4" fontId="101" fillId="31" borderId="10" xfId="5" applyNumberFormat="1" applyFont="1" applyFill="1" applyBorder="1" applyAlignment="1">
      <alignment horizontal="center"/>
    </xf>
    <xf numFmtId="4" fontId="109" fillId="32" borderId="5" xfId="5" applyNumberFormat="1" applyFont="1" applyFill="1" applyBorder="1" applyAlignment="1">
      <alignment horizontal="center" vertical="center" wrapText="1"/>
    </xf>
    <xf numFmtId="4" fontId="109" fillId="32" borderId="6" xfId="5" applyNumberFormat="1" applyFont="1" applyFill="1" applyBorder="1" applyAlignment="1">
      <alignment horizontal="center" vertical="center" wrapText="1"/>
    </xf>
    <xf numFmtId="4" fontId="109" fillId="32" borderId="9" xfId="5" applyNumberFormat="1" applyFont="1" applyFill="1" applyBorder="1" applyAlignment="1">
      <alignment horizontal="center" vertical="center" wrapText="1"/>
    </xf>
    <xf numFmtId="4" fontId="109" fillId="32" borderId="0" xfId="5" applyNumberFormat="1" applyFont="1" applyFill="1" applyAlignment="1">
      <alignment horizontal="center" vertical="center" wrapText="1"/>
    </xf>
    <xf numFmtId="3" fontId="109" fillId="32" borderId="7" xfId="5" applyNumberFormat="1" applyFont="1" applyFill="1" applyBorder="1" applyAlignment="1">
      <alignment horizontal="center" vertical="center" wrapText="1"/>
    </xf>
    <xf numFmtId="3" fontId="109" fillId="32" borderId="10" xfId="5" applyNumberFormat="1" applyFont="1" applyFill="1" applyBorder="1" applyAlignment="1">
      <alignment horizontal="center" vertical="center" wrapText="1"/>
    </xf>
    <xf numFmtId="4" fontId="105" fillId="32" borderId="5" xfId="5" applyNumberFormat="1" applyFont="1" applyFill="1" applyBorder="1" applyAlignment="1">
      <alignment horizontal="center"/>
    </xf>
    <xf numFmtId="4" fontId="105" fillId="32" borderId="6" xfId="5" applyNumberFormat="1" applyFont="1" applyFill="1" applyBorder="1" applyAlignment="1">
      <alignment horizontal="center"/>
    </xf>
    <xf numFmtId="4" fontId="105" fillId="32" borderId="7" xfId="5" applyNumberFormat="1" applyFont="1" applyFill="1" applyBorder="1" applyAlignment="1">
      <alignment horizontal="center"/>
    </xf>
    <xf numFmtId="4" fontId="105" fillId="32" borderId="151" xfId="5" applyNumberFormat="1" applyFont="1" applyFill="1" applyBorder="1" applyAlignment="1">
      <alignment horizontal="center" vertical="center"/>
    </xf>
    <xf numFmtId="4" fontId="105" fillId="32" borderId="152" xfId="5" applyNumberFormat="1" applyFont="1" applyFill="1" applyBorder="1" applyAlignment="1">
      <alignment horizontal="center" vertical="center"/>
    </xf>
    <xf numFmtId="4" fontId="105" fillId="32" borderId="153" xfId="5" applyNumberFormat="1" applyFont="1" applyFill="1" applyBorder="1" applyAlignment="1">
      <alignment horizontal="center" vertical="center"/>
    </xf>
  </cellXfs>
  <cellStyles count="6">
    <cellStyle name="Hipervínculo" xfId="2" builtinId="8"/>
    <cellStyle name="Normal" xfId="0" builtinId="0"/>
    <cellStyle name="Normal 2" xfId="3" xr:uid="{00000000-0005-0000-0000-000002000000}"/>
    <cellStyle name="Normal 3" xfId="5" xr:uid="{5BA77E06-4341-44D5-9CEF-8C914F3AC4FD}"/>
    <cellStyle name="Porcentaje" xfId="1" builtinId="5"/>
    <cellStyle name="Porcentaje 2" xfId="4" xr:uid="{00000000-0005-0000-0000-000004000000}"/>
  </cellStyles>
  <dxfs count="2718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/>
        <i val="0"/>
        <color theme="5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/>
        <i val="0"/>
        <color theme="5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/>
        <i val="0"/>
        <color theme="5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/>
        <i val="0"/>
        <color theme="5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/>
        <i val="0"/>
        <color theme="5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/>
        <i val="0"/>
        <color theme="5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/>
        <i val="0"/>
        <color theme="5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/>
        <i val="0"/>
        <color theme="5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/>
        <i val="0"/>
        <color theme="5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/>
        <i val="0"/>
        <color theme="5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/>
        <i val="0"/>
        <color theme="5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/>
        <i val="0"/>
        <color theme="5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/>
        <i val="0"/>
        <color theme="5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/>
        <i val="0"/>
        <color theme="5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/>
        <i val="0"/>
        <color theme="5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/>
        <i val="0"/>
        <color theme="5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/>
        <i val="0"/>
        <color theme="5"/>
      </font>
      <fill>
        <patternFill>
          <bgColor rgb="FFFF0000"/>
        </patternFill>
      </fill>
    </dxf>
    <dxf>
      <font>
        <b/>
        <i val="0"/>
        <color theme="5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/>
        <i val="0"/>
        <color theme="5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/>
        <i val="0"/>
        <color theme="5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/>
        <i val="0"/>
        <color theme="5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/>
        <i val="0"/>
        <color theme="5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/>
        <i val="0"/>
        <color theme="5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/>
        <i val="0"/>
        <color theme="5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/>
        <i val="0"/>
        <color theme="5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/>
        <i val="0"/>
        <color theme="5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/>
        <i val="0"/>
        <color theme="5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/>
        <i val="0"/>
        <color theme="5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/>
        <i val="0"/>
        <color theme="5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/>
        <i val="0"/>
        <color theme="5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/>
        <i val="0"/>
        <color theme="5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/>
        <i val="0"/>
        <color theme="5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/>
        <i val="0"/>
        <color theme="5"/>
      </font>
      <fill>
        <patternFill>
          <bgColor rgb="FFFF0000"/>
        </patternFill>
      </fill>
    </dxf>
    <dxf>
      <font>
        <color theme="0" tint="-0.14996795556505021"/>
      </font>
    </dxf>
    <dxf>
      <font>
        <b/>
        <i val="0"/>
        <color theme="5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/>
        <i val="0"/>
        <color theme="5"/>
      </font>
      <fill>
        <patternFill>
          <bgColor rgb="FFFF0000"/>
        </patternFill>
      </fill>
    </dxf>
    <dxf>
      <font>
        <b/>
        <i val="0"/>
        <color theme="5"/>
      </font>
      <fill>
        <patternFill>
          <bgColor rgb="FFFF0000"/>
        </patternFill>
      </fill>
    </dxf>
    <dxf>
      <font>
        <color theme="0" tint="-0.14996795556505021"/>
      </font>
    </dxf>
    <dxf>
      <font>
        <b/>
        <i val="0"/>
        <color theme="5"/>
      </font>
      <fill>
        <patternFill>
          <bgColor rgb="FFFF0000"/>
        </patternFill>
      </fill>
    </dxf>
    <dxf>
      <font>
        <color theme="0" tint="-0.14996795556505021"/>
      </font>
    </dxf>
    <dxf>
      <font>
        <b/>
        <i val="0"/>
        <color theme="5"/>
      </font>
      <fill>
        <patternFill>
          <bgColor rgb="FFFF0000"/>
        </patternFill>
      </fill>
    </dxf>
    <dxf>
      <font>
        <color theme="0" tint="-0.14996795556505021"/>
      </font>
    </dxf>
    <dxf>
      <font>
        <b/>
        <i val="0"/>
        <color theme="5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/>
        <i val="0"/>
        <color theme="5"/>
      </font>
      <fill>
        <patternFill>
          <bgColor rgb="FFFF0000"/>
        </patternFill>
      </fill>
    </dxf>
    <dxf>
      <font>
        <b/>
        <i val="0"/>
        <color theme="5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/>
        <i val="0"/>
        <color theme="5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/>
        <i val="0"/>
        <color theme="5"/>
      </font>
      <fill>
        <patternFill>
          <bgColor rgb="FFFF0000"/>
        </patternFill>
      </fill>
    </dxf>
    <dxf>
      <font>
        <b/>
        <i val="0"/>
        <color theme="5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24994659260841701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0099"/>
      <color rgb="FFFFFFCC"/>
      <color rgb="FF0000FF"/>
      <color rgb="FF0099CC"/>
      <color rgb="FF0033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967642149570013"/>
          <c:y val="7.7315596692474717E-2"/>
          <c:w val="0.7803235785042999"/>
          <c:h val="0.84536880661505054"/>
        </c:manualLayout>
      </c:layout>
      <c:barChart>
        <c:barDir val="col"/>
        <c:grouping val="percentStacked"/>
        <c:varyColors val="0"/>
        <c:ser>
          <c:idx val="2"/>
          <c:order val="0"/>
          <c:invertIfNegative val="0"/>
          <c:val>
            <c:numRef>
              <c:f>'5. Plantilla Análisis'!$D$37</c:f>
              <c:numCache>
                <c:formatCode>#,##0.00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25D0-4FF6-A9FE-CCA59A6AAC20}"/>
            </c:ext>
          </c:extLst>
        </c:ser>
        <c:ser>
          <c:idx val="1"/>
          <c:order val="1"/>
          <c:spPr>
            <a:solidFill>
              <a:srgbClr val="0000CC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numFmt formatCode="#,##0" sourceLinked="0"/>
              <c:spPr/>
              <c:txPr>
                <a:bodyPr/>
                <a:lstStyle/>
                <a:p>
                  <a:pPr>
                    <a:defRPr sz="800" b="1">
                      <a:solidFill>
                        <a:schemeClr val="bg1"/>
                      </a:solidFill>
                      <a:latin typeface="Arial Narrow" pitchFamily="34" charset="0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462-44D4-9FA1-98DD741A62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Arial Narrow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'5. Plantilla Análisis'!$D$36</c:f>
              <c:numCache>
                <c:formatCode>#,##0.00</c:formatCode>
                <c:ptCount val="1"/>
                <c:pt idx="0">
                  <c:v>911250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D0-4FF6-A9FE-CCA59A6AAC20}"/>
            </c:ext>
          </c:extLst>
        </c:ser>
        <c:ser>
          <c:idx val="0"/>
          <c:order val="2"/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600" b="1">
                        <a:solidFill>
                          <a:schemeClr val="bg1"/>
                        </a:solidFill>
                        <a:latin typeface="Arial Narrow" pitchFamily="34" charset="0"/>
                      </a:defRPr>
                    </a:pPr>
                    <a:r>
                      <a:rPr lang="en-US" sz="800"/>
                      <a:t>569.625</a:t>
                    </a:r>
                  </a:p>
                </c:rich>
              </c:tx>
              <c:numFmt formatCode="#,##0" sourceLinked="0"/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25D0-4FF6-A9FE-CCA59A6AAC2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'5. Plantilla Análisis'!$D$35</c:f>
              <c:numCache>
                <c:formatCode>#,##0.00</c:formatCode>
                <c:ptCount val="1"/>
                <c:pt idx="0">
                  <c:v>484625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D0-4FF6-A9FE-CCA59A6AA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5608832"/>
        <c:axId val="348345088"/>
      </c:barChart>
      <c:catAx>
        <c:axId val="335608832"/>
        <c:scaling>
          <c:orientation val="minMax"/>
        </c:scaling>
        <c:delete val="1"/>
        <c:axPos val="b"/>
        <c:majorTickMark val="out"/>
        <c:minorTickMark val="none"/>
        <c:tickLblPos val="nextTo"/>
        <c:crossAx val="348345088"/>
        <c:crosses val="autoZero"/>
        <c:auto val="1"/>
        <c:lblAlgn val="ctr"/>
        <c:lblOffset val="100"/>
        <c:noMultiLvlLbl val="0"/>
      </c:catAx>
      <c:valAx>
        <c:axId val="3483450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356088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982797748729122"/>
          <c:y val="7.7252903791365332E-2"/>
          <c:w val="0.78017202251270878"/>
          <c:h val="0.84549419241726931"/>
        </c:manualLayout>
      </c:layout>
      <c:barChart>
        <c:barDir val="col"/>
        <c:grouping val="percentStacked"/>
        <c:varyColors val="0"/>
        <c:ser>
          <c:idx val="2"/>
          <c:order val="0"/>
          <c:spPr>
            <a:solidFill>
              <a:srgbClr val="003300"/>
            </a:solidFill>
            <a:ln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Arial Narrow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'5. Plantilla Análisis'!$D$42</c:f>
              <c:numCache>
                <c:formatCode>#,##0.00</c:formatCode>
                <c:ptCount val="1"/>
                <c:pt idx="0">
                  <c:v>609250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EF-4449-9D15-93116AD50D87}"/>
            </c:ext>
          </c:extLst>
        </c:ser>
        <c:ser>
          <c:idx val="1"/>
          <c:order val="1"/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latin typeface="Arial Narrow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'5. Plantilla Análisis'!$D$41</c:f>
              <c:numCache>
                <c:formatCode>#,##0.00</c:formatCode>
                <c:ptCount val="1"/>
                <c:pt idx="0">
                  <c:v>377775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EF-4449-9D15-93116AD50D87}"/>
            </c:ext>
          </c:extLst>
        </c:ser>
        <c:ser>
          <c:idx val="0"/>
          <c:order val="2"/>
          <c:spPr>
            <a:solidFill>
              <a:srgbClr val="80000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EF-4449-9D15-93116AD50D8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Arial Narrow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'5. Plantilla Análisis'!$D$40</c:f>
              <c:numCache>
                <c:formatCode>#,##0.00</c:formatCode>
                <c:ptCount val="1"/>
                <c:pt idx="0">
                  <c:v>408850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EF-4449-9D15-93116AD50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8394240"/>
        <c:axId val="348395776"/>
      </c:barChart>
      <c:catAx>
        <c:axId val="348394240"/>
        <c:scaling>
          <c:orientation val="minMax"/>
        </c:scaling>
        <c:delete val="1"/>
        <c:axPos val="b"/>
        <c:majorTickMark val="out"/>
        <c:minorTickMark val="none"/>
        <c:tickLblPos val="nextTo"/>
        <c:crossAx val="348395776"/>
        <c:crosses val="autoZero"/>
        <c:auto val="1"/>
        <c:lblAlgn val="ctr"/>
        <c:lblOffset val="100"/>
        <c:noMultiLvlLbl val="0"/>
      </c:catAx>
      <c:valAx>
        <c:axId val="3483957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483942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numFmt formatCode="#,##0" sourceLinked="0"/>
              <c:spPr/>
              <c:txPr>
                <a:bodyPr/>
                <a:lstStyle/>
                <a:p>
                  <a:pPr>
                    <a:defRPr sz="600" b="1">
                      <a:solidFill>
                        <a:schemeClr val="bg1"/>
                      </a:solidFill>
                      <a:latin typeface="Arial Narrow" pitchFamily="34" charset="0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3A9-4C4F-8E39-E79D4CD4F4B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'5. Plantilla Análisis'!$F$37</c:f>
              <c:numCache>
                <c:formatCode>#,##0.00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C2BC-4779-B3F7-E6455DBD66A2}"/>
            </c:ext>
          </c:extLst>
        </c:ser>
        <c:ser>
          <c:idx val="1"/>
          <c:order val="1"/>
          <c:spPr>
            <a:solidFill>
              <a:srgbClr val="0000CC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numFmt formatCode="#,##0" sourceLinked="0"/>
              <c:spPr/>
              <c:txPr>
                <a:bodyPr/>
                <a:lstStyle/>
                <a:p>
                  <a:pPr>
                    <a:defRPr sz="800" b="1">
                      <a:solidFill>
                        <a:schemeClr val="bg1"/>
                      </a:solidFill>
                      <a:latin typeface="Arial Narrow" pitchFamily="34" charset="0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3A9-4C4F-8E39-E79D4CD4F4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Arial Narrow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'5. Plantilla Análisis'!$F$36</c:f>
              <c:numCache>
                <c:formatCode>#,##0.00</c:formatCode>
                <c:ptCount val="1"/>
                <c:pt idx="0">
                  <c:v>476600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BC-4779-B3F7-E6455DBD66A2}"/>
            </c:ext>
          </c:extLst>
        </c:ser>
        <c:ser>
          <c:idx val="2"/>
          <c:order val="2"/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2BC-4779-B3F7-E6455DBD66A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Arial Narrow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'5. Plantilla Análisis'!$F$35</c:f>
              <c:numCache>
                <c:formatCode>#,##0.00</c:formatCode>
                <c:ptCount val="1"/>
                <c:pt idx="0">
                  <c:v>518000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2BC-4779-B3F7-E6455DBD6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8450816"/>
        <c:axId val="348452352"/>
      </c:barChart>
      <c:catAx>
        <c:axId val="348450816"/>
        <c:scaling>
          <c:orientation val="minMax"/>
        </c:scaling>
        <c:delete val="1"/>
        <c:axPos val="b"/>
        <c:majorTickMark val="out"/>
        <c:minorTickMark val="none"/>
        <c:tickLblPos val="nextTo"/>
        <c:crossAx val="348452352"/>
        <c:crosses val="autoZero"/>
        <c:auto val="1"/>
        <c:lblAlgn val="ctr"/>
        <c:lblOffset val="100"/>
        <c:noMultiLvlLbl val="0"/>
      </c:catAx>
      <c:valAx>
        <c:axId val="3484523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484508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00330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68-440F-91DB-23797F25539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Arial Narrow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'5. Plantilla Análisis'!$F$42</c:f>
              <c:numCache>
                <c:formatCode>#,##0.00</c:formatCode>
                <c:ptCount val="1"/>
                <c:pt idx="0">
                  <c:v>565000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68-440F-91DB-23797F255395}"/>
            </c:ext>
          </c:extLst>
        </c:ser>
        <c:ser>
          <c:idx val="1"/>
          <c:order val="1"/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latin typeface="Arial Narrow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'5. Plantilla Análisis'!$F$41</c:f>
              <c:numCache>
                <c:formatCode>#,##0.00</c:formatCode>
                <c:ptCount val="1"/>
                <c:pt idx="0">
                  <c:v>194250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68-440F-91DB-23797F255395}"/>
            </c:ext>
          </c:extLst>
        </c:ser>
        <c:ser>
          <c:idx val="2"/>
          <c:order val="2"/>
          <c:spPr>
            <a:solidFill>
              <a:srgbClr val="800000"/>
            </a:solidFill>
            <a:ln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Arial Narrow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'5. Plantilla Análisis'!$F$40</c:f>
              <c:numCache>
                <c:formatCode>#,##0.00</c:formatCode>
                <c:ptCount val="1"/>
                <c:pt idx="0">
                  <c:v>235350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68-440F-91DB-23797F255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8636288"/>
        <c:axId val="348637824"/>
      </c:barChart>
      <c:catAx>
        <c:axId val="348636288"/>
        <c:scaling>
          <c:orientation val="minMax"/>
        </c:scaling>
        <c:delete val="1"/>
        <c:axPos val="b"/>
        <c:majorTickMark val="out"/>
        <c:minorTickMark val="none"/>
        <c:tickLblPos val="nextTo"/>
        <c:crossAx val="348637824"/>
        <c:crosses val="autoZero"/>
        <c:auto val="1"/>
        <c:lblAlgn val="ctr"/>
        <c:lblOffset val="100"/>
        <c:noMultiLvlLbl val="0"/>
      </c:catAx>
      <c:valAx>
        <c:axId val="3486378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486362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236220</xdr:colOff>
      <xdr:row>45</xdr:row>
      <xdr:rowOff>194310</xdr:rowOff>
    </xdr:from>
    <xdr:to>
      <xdr:col>3</xdr:col>
      <xdr:colOff>685800</xdr:colOff>
      <xdr:row>54</xdr:row>
      <xdr:rowOff>144780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2AE14195-18EC-41E7-B5A8-1AF01453B1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687070</xdr:colOff>
      <xdr:row>46</xdr:row>
      <xdr:rowOff>1692</xdr:rowOff>
    </xdr:from>
    <xdr:to>
      <xdr:col>6</xdr:col>
      <xdr:colOff>330200</xdr:colOff>
      <xdr:row>54</xdr:row>
      <xdr:rowOff>150492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B8D1CB45-BB1F-4734-9995-E7A0801C01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247650</xdr:colOff>
      <xdr:row>57</xdr:row>
      <xdr:rowOff>69850</xdr:rowOff>
    </xdr:from>
    <xdr:to>
      <xdr:col>3</xdr:col>
      <xdr:colOff>812800</xdr:colOff>
      <xdr:row>65</xdr:row>
      <xdr:rowOff>185420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id="{71382F8A-C4C4-448A-BD71-FB4994B0C9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717550</xdr:colOff>
      <xdr:row>57</xdr:row>
      <xdr:rowOff>69850</xdr:rowOff>
    </xdr:from>
    <xdr:to>
      <xdr:col>6</xdr:col>
      <xdr:colOff>437900</xdr:colOff>
      <xdr:row>65</xdr:row>
      <xdr:rowOff>186900</xdr:rowOff>
    </xdr:to>
    <xdr:graphicFrame macro="">
      <xdr:nvGraphicFramePr>
        <xdr:cNvPr id="5" name="5 Gráfico">
          <a:extLst>
            <a:ext uri="{FF2B5EF4-FFF2-40B4-BE49-F238E27FC236}">
              <a16:creationId xmlns:a16="http://schemas.microsoft.com/office/drawing/2014/main" id="{32E51606-6AB5-49B7-895E-EB0012B9B9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51"/>
  <sheetViews>
    <sheetView topLeftCell="C1" zoomScale="180" zoomScaleNormal="180" workbookViewId="0">
      <selection activeCell="C9" sqref="C9:D9"/>
    </sheetView>
  </sheetViews>
  <sheetFormatPr baseColWidth="10" defaultColWidth="11.42578125" defaultRowHeight="13.5" x14ac:dyDescent="0.25"/>
  <cols>
    <col min="1" max="1" width="6.28515625" style="140" hidden="1" customWidth="1"/>
    <col min="2" max="2" width="0" style="139" hidden="1" customWidth="1"/>
    <col min="3" max="3" width="6" style="140" bestFit="1" customWidth="1"/>
    <col min="4" max="4" width="72.7109375" style="141" bestFit="1" customWidth="1"/>
    <col min="5" max="5" width="2.42578125" style="139" customWidth="1"/>
    <col min="6" max="6" width="5.5703125" style="140" customWidth="1"/>
    <col min="7" max="7" width="11.42578125" style="139"/>
    <col min="8" max="9" width="11.42578125" style="140"/>
    <col min="10" max="16384" width="11.42578125" style="139"/>
  </cols>
  <sheetData>
    <row r="1" spans="1:9" ht="23.25" x14ac:dyDescent="0.35">
      <c r="A1" s="139"/>
      <c r="C1" s="634" t="s">
        <v>101</v>
      </c>
      <c r="D1" s="635"/>
      <c r="F1" s="636" t="s">
        <v>873</v>
      </c>
      <c r="G1" s="636"/>
      <c r="H1" s="636"/>
      <c r="I1" s="636"/>
    </row>
    <row r="2" spans="1:9" x14ac:dyDescent="0.25">
      <c r="A2" s="139"/>
      <c r="C2" s="140">
        <v>1</v>
      </c>
      <c r="D2" s="141" t="s">
        <v>961</v>
      </c>
      <c r="F2" s="140">
        <v>1</v>
      </c>
      <c r="G2" s="139" t="s">
        <v>874</v>
      </c>
      <c r="H2" s="140">
        <v>31</v>
      </c>
      <c r="I2" s="140">
        <f>+H2</f>
        <v>31</v>
      </c>
    </row>
    <row r="3" spans="1:9" ht="13.9" x14ac:dyDescent="0.3">
      <c r="A3" s="139"/>
      <c r="C3" s="140">
        <v>2</v>
      </c>
      <c r="D3" s="141" t="s">
        <v>87</v>
      </c>
      <c r="F3" s="140">
        <v>2</v>
      </c>
      <c r="G3" s="139" t="s">
        <v>875</v>
      </c>
      <c r="H3" s="140">
        <v>28</v>
      </c>
      <c r="I3" s="140">
        <f>+I2+H3</f>
        <v>59</v>
      </c>
    </row>
    <row r="4" spans="1:9" ht="13.9" x14ac:dyDescent="0.3">
      <c r="A4" s="139"/>
      <c r="C4" s="140">
        <v>3</v>
      </c>
      <c r="D4" s="141" t="s">
        <v>349</v>
      </c>
      <c r="F4" s="140">
        <v>3</v>
      </c>
      <c r="G4" s="139" t="s">
        <v>876</v>
      </c>
      <c r="H4" s="140">
        <v>31</v>
      </c>
      <c r="I4" s="140">
        <f t="shared" ref="I4:I13" si="0">+I3+H4</f>
        <v>90</v>
      </c>
    </row>
    <row r="5" spans="1:9" ht="13.9" x14ac:dyDescent="0.3">
      <c r="A5" s="139"/>
      <c r="C5" s="140">
        <v>4</v>
      </c>
      <c r="D5" s="141" t="s">
        <v>962</v>
      </c>
      <c r="F5" s="140">
        <v>4</v>
      </c>
      <c r="G5" s="139" t="s">
        <v>877</v>
      </c>
      <c r="H5" s="140">
        <v>30</v>
      </c>
      <c r="I5" s="140">
        <f t="shared" si="0"/>
        <v>120</v>
      </c>
    </row>
    <row r="6" spans="1:9" ht="13.9" x14ac:dyDescent="0.3">
      <c r="A6" s="139"/>
      <c r="C6" s="140">
        <v>5</v>
      </c>
      <c r="D6" s="141" t="s">
        <v>963</v>
      </c>
      <c r="F6" s="140">
        <v>5</v>
      </c>
      <c r="G6" s="139" t="s">
        <v>878</v>
      </c>
      <c r="H6" s="140">
        <v>31</v>
      </c>
      <c r="I6" s="140">
        <f t="shared" si="0"/>
        <v>151</v>
      </c>
    </row>
    <row r="7" spans="1:9" ht="13.9" x14ac:dyDescent="0.3">
      <c r="A7" s="139"/>
      <c r="C7" s="140">
        <v>6</v>
      </c>
      <c r="D7" s="141" t="s">
        <v>964</v>
      </c>
      <c r="F7" s="140">
        <v>6</v>
      </c>
      <c r="G7" s="139" t="s">
        <v>879</v>
      </c>
      <c r="H7" s="140">
        <v>30</v>
      </c>
      <c r="I7" s="140">
        <f t="shared" si="0"/>
        <v>181</v>
      </c>
    </row>
    <row r="8" spans="1:9" ht="13.9" x14ac:dyDescent="0.3">
      <c r="A8" s="139"/>
      <c r="C8" s="140">
        <v>7</v>
      </c>
      <c r="D8" s="141" t="s">
        <v>965</v>
      </c>
      <c r="F8" s="140">
        <v>7</v>
      </c>
      <c r="G8" s="139" t="s">
        <v>880</v>
      </c>
      <c r="H8" s="140">
        <v>31</v>
      </c>
      <c r="I8" s="140">
        <f t="shared" si="0"/>
        <v>212</v>
      </c>
    </row>
    <row r="9" spans="1:9" ht="13.9" x14ac:dyDescent="0.3">
      <c r="A9" s="139"/>
      <c r="C9" s="140">
        <v>10</v>
      </c>
      <c r="D9" s="141" t="s">
        <v>103</v>
      </c>
      <c r="F9" s="140">
        <v>8</v>
      </c>
      <c r="G9" s="139" t="s">
        <v>881</v>
      </c>
      <c r="H9" s="140">
        <v>31</v>
      </c>
      <c r="I9" s="140">
        <f t="shared" si="0"/>
        <v>243</v>
      </c>
    </row>
    <row r="10" spans="1:9" ht="13.9" x14ac:dyDescent="0.3">
      <c r="A10" s="139"/>
      <c r="C10" s="140">
        <v>11</v>
      </c>
      <c r="D10" s="141" t="s">
        <v>920</v>
      </c>
      <c r="F10" s="140">
        <v>9</v>
      </c>
      <c r="G10" s="139" t="s">
        <v>882</v>
      </c>
      <c r="H10" s="140">
        <v>30</v>
      </c>
      <c r="I10" s="140">
        <f t="shared" si="0"/>
        <v>273</v>
      </c>
    </row>
    <row r="11" spans="1:9" x14ac:dyDescent="0.25">
      <c r="A11" s="139"/>
      <c r="C11" s="140">
        <v>12</v>
      </c>
      <c r="D11" s="141" t="s">
        <v>921</v>
      </c>
      <c r="F11" s="140">
        <v>10</v>
      </c>
      <c r="G11" s="139" t="s">
        <v>883</v>
      </c>
      <c r="H11" s="140">
        <v>31</v>
      </c>
      <c r="I11" s="140">
        <f t="shared" si="0"/>
        <v>304</v>
      </c>
    </row>
    <row r="12" spans="1:9" x14ac:dyDescent="0.25">
      <c r="A12" s="139"/>
      <c r="C12" s="140">
        <v>13</v>
      </c>
      <c r="D12" s="141" t="s">
        <v>433</v>
      </c>
      <c r="F12" s="140">
        <v>11</v>
      </c>
      <c r="G12" s="139" t="s">
        <v>884</v>
      </c>
      <c r="H12" s="140">
        <v>30</v>
      </c>
      <c r="I12" s="140">
        <f t="shared" si="0"/>
        <v>334</v>
      </c>
    </row>
    <row r="13" spans="1:9" ht="13.9" x14ac:dyDescent="0.3">
      <c r="A13" s="139"/>
      <c r="C13" s="140">
        <v>14</v>
      </c>
      <c r="D13" s="141" t="s">
        <v>351</v>
      </c>
      <c r="F13" s="140">
        <v>12</v>
      </c>
      <c r="G13" s="139" t="s">
        <v>885</v>
      </c>
      <c r="H13" s="140">
        <v>31</v>
      </c>
      <c r="I13" s="140">
        <f t="shared" si="0"/>
        <v>365</v>
      </c>
    </row>
    <row r="14" spans="1:9" x14ac:dyDescent="0.25">
      <c r="A14" s="139"/>
      <c r="C14" s="140">
        <v>15</v>
      </c>
      <c r="D14" s="141" t="s">
        <v>922</v>
      </c>
    </row>
    <row r="15" spans="1:9" ht="13.9" x14ac:dyDescent="0.3">
      <c r="A15" s="139"/>
      <c r="C15" s="140">
        <v>16</v>
      </c>
      <c r="D15" s="141" t="s">
        <v>923</v>
      </c>
    </row>
    <row r="16" spans="1:9" x14ac:dyDescent="0.25">
      <c r="A16" s="139"/>
      <c r="C16" s="140">
        <v>17</v>
      </c>
      <c r="D16" s="141" t="s">
        <v>924</v>
      </c>
    </row>
    <row r="17" spans="1:4" x14ac:dyDescent="0.25">
      <c r="A17" s="139"/>
      <c r="C17" s="140">
        <v>18</v>
      </c>
      <c r="D17" s="141" t="s">
        <v>925</v>
      </c>
    </row>
    <row r="18" spans="1:4" x14ac:dyDescent="0.25">
      <c r="A18" s="139"/>
      <c r="C18" s="140">
        <v>19</v>
      </c>
      <c r="D18" s="141" t="s">
        <v>926</v>
      </c>
    </row>
    <row r="19" spans="1:4" x14ac:dyDescent="0.25">
      <c r="A19" s="139"/>
      <c r="C19" s="140">
        <v>20</v>
      </c>
      <c r="D19" s="141" t="s">
        <v>927</v>
      </c>
    </row>
    <row r="20" spans="1:4" x14ac:dyDescent="0.25">
      <c r="A20" s="139"/>
      <c r="C20" s="140">
        <v>21</v>
      </c>
      <c r="D20" s="141" t="s">
        <v>928</v>
      </c>
    </row>
    <row r="21" spans="1:4" x14ac:dyDescent="0.25">
      <c r="A21" s="139"/>
      <c r="C21" s="140">
        <v>22</v>
      </c>
      <c r="D21" s="141" t="s">
        <v>929</v>
      </c>
    </row>
    <row r="22" spans="1:4" x14ac:dyDescent="0.25">
      <c r="A22" s="139"/>
      <c r="C22" s="140">
        <v>23</v>
      </c>
      <c r="D22" s="141" t="s">
        <v>930</v>
      </c>
    </row>
    <row r="23" spans="1:4" x14ac:dyDescent="0.25">
      <c r="A23" s="139"/>
      <c r="C23" s="140">
        <v>24</v>
      </c>
      <c r="D23" s="141" t="s">
        <v>931</v>
      </c>
    </row>
    <row r="24" spans="1:4" x14ac:dyDescent="0.25">
      <c r="A24" s="139"/>
      <c r="C24" s="140">
        <v>25</v>
      </c>
      <c r="D24" s="141" t="s">
        <v>932</v>
      </c>
    </row>
    <row r="25" spans="1:4" x14ac:dyDescent="0.25">
      <c r="A25" s="139"/>
      <c r="C25" s="140">
        <v>26</v>
      </c>
      <c r="D25" s="141" t="s">
        <v>933</v>
      </c>
    </row>
    <row r="26" spans="1:4" x14ac:dyDescent="0.25">
      <c r="A26" s="139"/>
      <c r="C26" s="140">
        <v>27</v>
      </c>
      <c r="D26" s="141" t="s">
        <v>934</v>
      </c>
    </row>
    <row r="27" spans="1:4" x14ac:dyDescent="0.25">
      <c r="A27" s="139"/>
      <c r="C27" s="140">
        <v>28</v>
      </c>
      <c r="D27" s="141" t="s">
        <v>935</v>
      </c>
    </row>
    <row r="28" spans="1:4" x14ac:dyDescent="0.25">
      <c r="A28" s="139"/>
      <c r="C28" s="140">
        <v>29</v>
      </c>
      <c r="D28" s="141" t="s">
        <v>936</v>
      </c>
    </row>
    <row r="29" spans="1:4" x14ac:dyDescent="0.25">
      <c r="A29" s="139"/>
      <c r="C29" s="140">
        <v>30</v>
      </c>
      <c r="D29" s="141" t="s">
        <v>937</v>
      </c>
    </row>
    <row r="30" spans="1:4" x14ac:dyDescent="0.25">
      <c r="A30" s="139"/>
      <c r="C30" s="140">
        <v>31</v>
      </c>
      <c r="D30" s="141" t="s">
        <v>938</v>
      </c>
    </row>
    <row r="31" spans="1:4" x14ac:dyDescent="0.25">
      <c r="A31" s="139"/>
      <c r="C31" s="140">
        <v>32</v>
      </c>
      <c r="D31" s="141" t="s">
        <v>939</v>
      </c>
    </row>
    <row r="32" spans="1:4" x14ac:dyDescent="0.25">
      <c r="A32" s="139"/>
      <c r="C32" s="140">
        <v>33</v>
      </c>
      <c r="D32" s="141" t="s">
        <v>940</v>
      </c>
    </row>
    <row r="33" spans="1:4" x14ac:dyDescent="0.25">
      <c r="A33" s="139"/>
      <c r="C33" s="140">
        <v>34</v>
      </c>
      <c r="D33" s="141" t="s">
        <v>941</v>
      </c>
    </row>
    <row r="34" spans="1:4" x14ac:dyDescent="0.25">
      <c r="A34" s="139"/>
      <c r="C34" s="140">
        <v>35</v>
      </c>
      <c r="D34" s="141" t="s">
        <v>942</v>
      </c>
    </row>
    <row r="35" spans="1:4" x14ac:dyDescent="0.25">
      <c r="A35" s="139"/>
      <c r="C35" s="140">
        <v>36</v>
      </c>
      <c r="D35" s="141" t="s">
        <v>943</v>
      </c>
    </row>
    <row r="36" spans="1:4" x14ac:dyDescent="0.25">
      <c r="A36" s="139"/>
      <c r="C36" s="140">
        <v>37</v>
      </c>
      <c r="D36" s="141" t="s">
        <v>934</v>
      </c>
    </row>
    <row r="37" spans="1:4" x14ac:dyDescent="0.25">
      <c r="A37" s="139"/>
      <c r="C37" s="140">
        <v>38</v>
      </c>
      <c r="D37" s="141" t="s">
        <v>934</v>
      </c>
    </row>
    <row r="38" spans="1:4" x14ac:dyDescent="0.25">
      <c r="A38" s="139"/>
      <c r="C38" s="140">
        <v>39</v>
      </c>
      <c r="D38" s="141" t="s">
        <v>944</v>
      </c>
    </row>
    <row r="39" spans="1:4" x14ac:dyDescent="0.25">
      <c r="A39" s="139"/>
      <c r="C39" s="140">
        <v>40</v>
      </c>
      <c r="D39" s="141" t="s">
        <v>242</v>
      </c>
    </row>
    <row r="40" spans="1:4" x14ac:dyDescent="0.25">
      <c r="A40" s="139"/>
      <c r="C40" s="140">
        <v>41</v>
      </c>
      <c r="D40" s="141" t="s">
        <v>945</v>
      </c>
    </row>
    <row r="41" spans="1:4" x14ac:dyDescent="0.25">
      <c r="A41" s="139"/>
      <c r="C41" s="140">
        <v>42</v>
      </c>
      <c r="D41" s="141" t="s">
        <v>934</v>
      </c>
    </row>
    <row r="42" spans="1:4" x14ac:dyDescent="0.25">
      <c r="A42" s="139"/>
      <c r="C42" s="140">
        <v>43</v>
      </c>
      <c r="D42" s="141" t="s">
        <v>252</v>
      </c>
    </row>
    <row r="43" spans="1:4" x14ac:dyDescent="0.25">
      <c r="A43" s="139"/>
      <c r="C43" s="140">
        <v>44</v>
      </c>
      <c r="D43" s="141" t="s">
        <v>946</v>
      </c>
    </row>
    <row r="44" spans="1:4" x14ac:dyDescent="0.25">
      <c r="A44" s="139"/>
      <c r="C44" s="140">
        <v>45</v>
      </c>
      <c r="D44" s="141" t="s">
        <v>934</v>
      </c>
    </row>
    <row r="45" spans="1:4" x14ac:dyDescent="0.25">
      <c r="A45" s="139"/>
      <c r="C45" s="140">
        <v>46</v>
      </c>
      <c r="D45" s="141" t="s">
        <v>947</v>
      </c>
    </row>
    <row r="46" spans="1:4" x14ac:dyDescent="0.25">
      <c r="A46" s="139"/>
      <c r="C46" s="140">
        <v>47</v>
      </c>
      <c r="D46" s="141" t="s">
        <v>948</v>
      </c>
    </row>
    <row r="47" spans="1:4" x14ac:dyDescent="0.25">
      <c r="A47" s="139"/>
      <c r="C47" s="140">
        <v>48</v>
      </c>
      <c r="D47" s="141" t="s">
        <v>949</v>
      </c>
    </row>
    <row r="48" spans="1:4" x14ac:dyDescent="0.25">
      <c r="A48" s="139"/>
      <c r="C48" s="140">
        <v>49</v>
      </c>
      <c r="D48" s="141" t="s">
        <v>950</v>
      </c>
    </row>
    <row r="49" spans="1:4" x14ac:dyDescent="0.25">
      <c r="A49" s="139"/>
      <c r="C49" s="140">
        <v>50</v>
      </c>
      <c r="D49" s="141" t="s">
        <v>951</v>
      </c>
    </row>
    <row r="50" spans="1:4" x14ac:dyDescent="0.25">
      <c r="A50" s="139"/>
      <c r="C50" s="140">
        <v>51</v>
      </c>
      <c r="D50" s="141" t="s">
        <v>952</v>
      </c>
    </row>
    <row r="51" spans="1:4" x14ac:dyDescent="0.25">
      <c r="A51" s="139"/>
      <c r="C51" s="140">
        <v>52</v>
      </c>
      <c r="D51" s="141" t="s">
        <v>953</v>
      </c>
    </row>
    <row r="52" spans="1:4" x14ac:dyDescent="0.25">
      <c r="A52" s="139"/>
      <c r="C52" s="140">
        <v>53</v>
      </c>
      <c r="D52" s="141" t="s">
        <v>954</v>
      </c>
    </row>
    <row r="53" spans="1:4" x14ac:dyDescent="0.25">
      <c r="A53" s="139"/>
      <c r="C53" s="140">
        <v>54</v>
      </c>
      <c r="D53" s="141" t="s">
        <v>955</v>
      </c>
    </row>
    <row r="54" spans="1:4" x14ac:dyDescent="0.25">
      <c r="A54" s="139"/>
      <c r="C54" s="140">
        <v>55</v>
      </c>
      <c r="D54" s="141" t="s">
        <v>956</v>
      </c>
    </row>
    <row r="55" spans="1:4" x14ac:dyDescent="0.25">
      <c r="A55" s="139"/>
      <c r="C55" s="140">
        <v>56</v>
      </c>
      <c r="D55" s="141" t="s">
        <v>957</v>
      </c>
    </row>
    <row r="56" spans="1:4" x14ac:dyDescent="0.25">
      <c r="A56" s="139"/>
      <c r="C56" s="140">
        <v>57</v>
      </c>
      <c r="D56" s="141" t="s">
        <v>958</v>
      </c>
    </row>
    <row r="57" spans="1:4" x14ac:dyDescent="0.25">
      <c r="A57" s="139"/>
      <c r="C57" s="140">
        <v>58</v>
      </c>
      <c r="D57" s="141" t="s">
        <v>959</v>
      </c>
    </row>
    <row r="58" spans="1:4" x14ac:dyDescent="0.25">
      <c r="A58" s="139"/>
      <c r="C58" s="140">
        <v>59</v>
      </c>
      <c r="D58" s="141" t="s">
        <v>960</v>
      </c>
    </row>
    <row r="59" spans="1:4" x14ac:dyDescent="0.25">
      <c r="A59" s="139"/>
      <c r="C59" s="140">
        <v>100</v>
      </c>
      <c r="D59" s="141" t="s">
        <v>92</v>
      </c>
    </row>
    <row r="60" spans="1:4" x14ac:dyDescent="0.25">
      <c r="A60" s="139"/>
      <c r="C60" s="140">
        <v>101</v>
      </c>
      <c r="D60" s="141" t="s">
        <v>102</v>
      </c>
    </row>
    <row r="61" spans="1:4" x14ac:dyDescent="0.25">
      <c r="A61" s="139"/>
      <c r="C61" s="140">
        <v>102</v>
      </c>
      <c r="D61" s="141" t="s">
        <v>103</v>
      </c>
    </row>
    <row r="62" spans="1:4" x14ac:dyDescent="0.25">
      <c r="A62" s="139"/>
      <c r="C62" s="140">
        <v>103</v>
      </c>
      <c r="D62" s="141" t="s">
        <v>104</v>
      </c>
    </row>
    <row r="63" spans="1:4" x14ac:dyDescent="0.25">
      <c r="A63" s="139"/>
      <c r="C63" s="140">
        <v>104</v>
      </c>
      <c r="D63" s="141" t="s">
        <v>105</v>
      </c>
    </row>
    <row r="64" spans="1:4" x14ac:dyDescent="0.25">
      <c r="A64" s="139"/>
      <c r="C64" s="140">
        <v>108</v>
      </c>
      <c r="D64" s="141" t="s">
        <v>106</v>
      </c>
    </row>
    <row r="65" spans="1:4" x14ac:dyDescent="0.25">
      <c r="A65" s="139"/>
      <c r="C65" s="140">
        <v>109</v>
      </c>
      <c r="D65" s="141" t="s">
        <v>107</v>
      </c>
    </row>
    <row r="66" spans="1:4" x14ac:dyDescent="0.25">
      <c r="A66" s="139"/>
      <c r="C66" s="140">
        <v>110</v>
      </c>
      <c r="D66" s="141" t="s">
        <v>108</v>
      </c>
    </row>
    <row r="67" spans="1:4" x14ac:dyDescent="0.25">
      <c r="A67" s="139"/>
      <c r="C67" s="140">
        <v>111</v>
      </c>
      <c r="D67" s="141" t="s">
        <v>109</v>
      </c>
    </row>
    <row r="68" spans="1:4" x14ac:dyDescent="0.25">
      <c r="A68" s="139"/>
      <c r="C68" s="140">
        <v>112</v>
      </c>
      <c r="D68" s="141" t="s">
        <v>110</v>
      </c>
    </row>
    <row r="69" spans="1:4" x14ac:dyDescent="0.25">
      <c r="A69" s="139"/>
      <c r="C69" s="140">
        <v>113</v>
      </c>
      <c r="D69" s="141" t="s">
        <v>111</v>
      </c>
    </row>
    <row r="70" spans="1:4" x14ac:dyDescent="0.25">
      <c r="A70" s="139"/>
      <c r="C70" s="140">
        <v>114</v>
      </c>
      <c r="D70" s="141" t="s">
        <v>112</v>
      </c>
    </row>
    <row r="71" spans="1:4" x14ac:dyDescent="0.25">
      <c r="A71" s="139"/>
      <c r="C71" s="140">
        <v>115</v>
      </c>
      <c r="D71" s="141" t="s">
        <v>113</v>
      </c>
    </row>
    <row r="72" spans="1:4" x14ac:dyDescent="0.25">
      <c r="A72" s="139"/>
      <c r="C72" s="140">
        <v>118</v>
      </c>
      <c r="D72" s="141" t="s">
        <v>114</v>
      </c>
    </row>
    <row r="73" spans="1:4" x14ac:dyDescent="0.25">
      <c r="A73" s="139"/>
      <c r="C73" s="140">
        <v>119</v>
      </c>
      <c r="D73" s="141" t="s">
        <v>115</v>
      </c>
    </row>
    <row r="74" spans="1:4" x14ac:dyDescent="0.25">
      <c r="A74" s="139"/>
      <c r="C74" s="140">
        <v>120</v>
      </c>
      <c r="D74" s="141" t="s">
        <v>116</v>
      </c>
    </row>
    <row r="75" spans="1:4" x14ac:dyDescent="0.25">
      <c r="A75" s="139"/>
      <c r="C75" s="140">
        <v>121</v>
      </c>
      <c r="D75" s="141" t="s">
        <v>117</v>
      </c>
    </row>
    <row r="76" spans="1:4" x14ac:dyDescent="0.25">
      <c r="A76" s="139"/>
      <c r="C76" s="140">
        <v>129</v>
      </c>
      <c r="D76" s="141" t="s">
        <v>118</v>
      </c>
    </row>
    <row r="77" spans="1:4" x14ac:dyDescent="0.25">
      <c r="A77" s="139"/>
      <c r="C77" s="140">
        <v>130</v>
      </c>
      <c r="D77" s="141" t="s">
        <v>119</v>
      </c>
    </row>
    <row r="78" spans="1:4" x14ac:dyDescent="0.25">
      <c r="A78" s="139"/>
      <c r="C78" s="140">
        <v>131</v>
      </c>
      <c r="D78" s="141" t="s">
        <v>120</v>
      </c>
    </row>
    <row r="79" spans="1:4" x14ac:dyDescent="0.25">
      <c r="A79" s="139"/>
      <c r="C79" s="140">
        <v>132</v>
      </c>
      <c r="D79" s="141" t="s">
        <v>121</v>
      </c>
    </row>
    <row r="80" spans="1:4" x14ac:dyDescent="0.25">
      <c r="A80" s="139"/>
      <c r="C80" s="140">
        <v>133</v>
      </c>
      <c r="D80" s="141" t="s">
        <v>122</v>
      </c>
    </row>
    <row r="81" spans="1:4" x14ac:dyDescent="0.25">
      <c r="A81" s="139"/>
      <c r="C81" s="140">
        <v>134</v>
      </c>
      <c r="D81" s="141" t="s">
        <v>123</v>
      </c>
    </row>
    <row r="82" spans="1:4" x14ac:dyDescent="0.25">
      <c r="A82" s="139"/>
      <c r="C82" s="140">
        <v>135</v>
      </c>
      <c r="D82" s="141" t="s">
        <v>124</v>
      </c>
    </row>
    <row r="83" spans="1:4" x14ac:dyDescent="0.25">
      <c r="A83" s="139"/>
      <c r="C83" s="140">
        <v>136</v>
      </c>
      <c r="D83" s="141" t="s">
        <v>125</v>
      </c>
    </row>
    <row r="84" spans="1:4" x14ac:dyDescent="0.25">
      <c r="A84" s="139"/>
      <c r="C84" s="140">
        <v>137</v>
      </c>
      <c r="D84" s="141" t="s">
        <v>126</v>
      </c>
    </row>
    <row r="85" spans="1:4" x14ac:dyDescent="0.25">
      <c r="A85" s="139"/>
      <c r="C85" s="140">
        <v>140</v>
      </c>
      <c r="D85" s="141" t="s">
        <v>127</v>
      </c>
    </row>
    <row r="86" spans="1:4" x14ac:dyDescent="0.25">
      <c r="A86" s="139"/>
      <c r="C86" s="140">
        <v>141</v>
      </c>
      <c r="D86" s="141" t="s">
        <v>128</v>
      </c>
    </row>
    <row r="87" spans="1:4" x14ac:dyDescent="0.25">
      <c r="A87" s="139"/>
      <c r="C87" s="140">
        <v>142</v>
      </c>
      <c r="D87" s="141" t="s">
        <v>129</v>
      </c>
    </row>
    <row r="88" spans="1:4" x14ac:dyDescent="0.25">
      <c r="A88" s="139"/>
      <c r="C88" s="140">
        <v>143</v>
      </c>
      <c r="D88" s="141" t="s">
        <v>130</v>
      </c>
    </row>
    <row r="89" spans="1:4" x14ac:dyDescent="0.25">
      <c r="A89" s="139"/>
      <c r="C89" s="140">
        <v>145</v>
      </c>
      <c r="D89" s="141" t="s">
        <v>131</v>
      </c>
    </row>
    <row r="90" spans="1:4" x14ac:dyDescent="0.25">
      <c r="A90" s="139"/>
      <c r="C90" s="140">
        <v>146</v>
      </c>
      <c r="D90" s="141" t="s">
        <v>132</v>
      </c>
    </row>
    <row r="91" spans="1:4" x14ac:dyDescent="0.25">
      <c r="A91" s="139"/>
      <c r="C91" s="140">
        <v>147</v>
      </c>
      <c r="D91" s="141" t="s">
        <v>133</v>
      </c>
    </row>
    <row r="92" spans="1:4" x14ac:dyDescent="0.25">
      <c r="A92" s="139"/>
      <c r="C92" s="140">
        <v>150</v>
      </c>
      <c r="D92" s="141" t="s">
        <v>134</v>
      </c>
    </row>
    <row r="93" spans="1:4" x14ac:dyDescent="0.25">
      <c r="A93" s="139"/>
      <c r="C93" s="140">
        <v>153</v>
      </c>
      <c r="D93" s="141" t="s">
        <v>135</v>
      </c>
    </row>
    <row r="94" spans="1:4" x14ac:dyDescent="0.25">
      <c r="A94" s="139"/>
      <c r="C94" s="140">
        <v>154</v>
      </c>
      <c r="D94" s="141" t="s">
        <v>136</v>
      </c>
    </row>
    <row r="95" spans="1:4" x14ac:dyDescent="0.25">
      <c r="A95" s="139"/>
      <c r="C95" s="140">
        <v>160</v>
      </c>
      <c r="D95" s="141" t="s">
        <v>137</v>
      </c>
    </row>
    <row r="96" spans="1:4" x14ac:dyDescent="0.25">
      <c r="A96" s="139"/>
      <c r="C96" s="140">
        <v>161</v>
      </c>
      <c r="D96" s="141" t="s">
        <v>138</v>
      </c>
    </row>
    <row r="97" spans="1:4" x14ac:dyDescent="0.25">
      <c r="A97" s="139"/>
      <c r="C97" s="140">
        <v>162</v>
      </c>
      <c r="D97" s="141" t="s">
        <v>139</v>
      </c>
    </row>
    <row r="98" spans="1:4" x14ac:dyDescent="0.25">
      <c r="A98" s="139"/>
      <c r="C98" s="140">
        <v>163</v>
      </c>
      <c r="D98" s="141" t="s">
        <v>140</v>
      </c>
    </row>
    <row r="99" spans="1:4" x14ac:dyDescent="0.25">
      <c r="A99" s="139"/>
      <c r="C99" s="140">
        <v>170</v>
      </c>
      <c r="D99" s="141" t="s">
        <v>141</v>
      </c>
    </row>
    <row r="100" spans="1:4" x14ac:dyDescent="0.25">
      <c r="A100" s="139"/>
      <c r="C100" s="140">
        <v>171</v>
      </c>
      <c r="D100" s="141" t="s">
        <v>142</v>
      </c>
    </row>
    <row r="101" spans="1:4" x14ac:dyDescent="0.25">
      <c r="A101" s="139"/>
      <c r="C101" s="140">
        <v>172</v>
      </c>
      <c r="D101" s="141" t="s">
        <v>143</v>
      </c>
    </row>
    <row r="102" spans="1:4" x14ac:dyDescent="0.25">
      <c r="A102" s="139"/>
      <c r="C102" s="140">
        <v>173</v>
      </c>
      <c r="D102" s="141" t="s">
        <v>144</v>
      </c>
    </row>
    <row r="103" spans="1:4" x14ac:dyDescent="0.25">
      <c r="A103" s="139"/>
      <c r="C103" s="140">
        <v>174</v>
      </c>
      <c r="D103" s="141" t="s">
        <v>145</v>
      </c>
    </row>
    <row r="104" spans="1:4" x14ac:dyDescent="0.25">
      <c r="A104" s="139"/>
      <c r="C104" s="140">
        <v>175</v>
      </c>
      <c r="D104" s="141" t="s">
        <v>146</v>
      </c>
    </row>
    <row r="105" spans="1:4" x14ac:dyDescent="0.25">
      <c r="A105" s="139"/>
      <c r="C105" s="140">
        <v>176</v>
      </c>
      <c r="D105" s="141" t="s">
        <v>147</v>
      </c>
    </row>
    <row r="106" spans="1:4" x14ac:dyDescent="0.25">
      <c r="A106" s="139"/>
      <c r="C106" s="140">
        <v>177</v>
      </c>
      <c r="D106" s="141" t="s">
        <v>148</v>
      </c>
    </row>
    <row r="107" spans="1:4" x14ac:dyDescent="0.25">
      <c r="A107" s="139"/>
      <c r="C107" s="140">
        <v>178</v>
      </c>
      <c r="D107" s="141" t="s">
        <v>149</v>
      </c>
    </row>
    <row r="108" spans="1:4" x14ac:dyDescent="0.25">
      <c r="A108" s="139"/>
      <c r="C108" s="140">
        <v>179</v>
      </c>
      <c r="D108" s="141" t="s">
        <v>150</v>
      </c>
    </row>
    <row r="109" spans="1:4" x14ac:dyDescent="0.25">
      <c r="A109" s="139"/>
      <c r="C109" s="140">
        <v>180</v>
      </c>
      <c r="D109" s="141" t="s">
        <v>151</v>
      </c>
    </row>
    <row r="110" spans="1:4" x14ac:dyDescent="0.25">
      <c r="A110" s="139"/>
      <c r="C110" s="140">
        <v>181</v>
      </c>
      <c r="D110" s="141" t="s">
        <v>152</v>
      </c>
    </row>
    <row r="111" spans="1:4" x14ac:dyDescent="0.25">
      <c r="A111" s="139"/>
      <c r="C111" s="140">
        <v>185</v>
      </c>
      <c r="D111" s="141" t="s">
        <v>153</v>
      </c>
    </row>
    <row r="112" spans="1:4" x14ac:dyDescent="0.25">
      <c r="A112" s="139"/>
      <c r="C112" s="140">
        <v>189</v>
      </c>
      <c r="D112" s="141" t="s">
        <v>154</v>
      </c>
    </row>
    <row r="113" spans="1:4" x14ac:dyDescent="0.25">
      <c r="A113" s="139"/>
      <c r="C113" s="140">
        <v>190</v>
      </c>
      <c r="D113" s="141" t="s">
        <v>155</v>
      </c>
    </row>
    <row r="114" spans="1:4" x14ac:dyDescent="0.25">
      <c r="A114" s="139"/>
      <c r="C114" s="140">
        <v>192</v>
      </c>
      <c r="D114" s="141" t="s">
        <v>156</v>
      </c>
    </row>
    <row r="115" spans="1:4" x14ac:dyDescent="0.25">
      <c r="A115" s="139"/>
      <c r="C115" s="140">
        <v>194</v>
      </c>
      <c r="D115" s="141" t="s">
        <v>157</v>
      </c>
    </row>
    <row r="116" spans="1:4" x14ac:dyDescent="0.25">
      <c r="A116" s="139"/>
      <c r="C116" s="140">
        <v>195</v>
      </c>
      <c r="D116" s="141" t="s">
        <v>158</v>
      </c>
    </row>
    <row r="117" spans="1:4" x14ac:dyDescent="0.25">
      <c r="A117" s="139"/>
      <c r="C117" s="140">
        <v>197</v>
      </c>
      <c r="D117" s="141" t="s">
        <v>159</v>
      </c>
    </row>
    <row r="118" spans="1:4" x14ac:dyDescent="0.25">
      <c r="A118" s="139"/>
      <c r="C118" s="140">
        <v>199</v>
      </c>
      <c r="D118" s="141" t="s">
        <v>160</v>
      </c>
    </row>
    <row r="119" spans="1:4" x14ac:dyDescent="0.25">
      <c r="A119" s="139"/>
      <c r="C119" s="140">
        <v>200</v>
      </c>
      <c r="D119" s="141" t="s">
        <v>161</v>
      </c>
    </row>
    <row r="120" spans="1:4" x14ac:dyDescent="0.25">
      <c r="A120" s="139"/>
      <c r="C120" s="140">
        <v>201</v>
      </c>
      <c r="D120" s="141" t="s">
        <v>162</v>
      </c>
    </row>
    <row r="121" spans="1:4" x14ac:dyDescent="0.25">
      <c r="A121" s="139"/>
      <c r="C121" s="140">
        <v>202</v>
      </c>
      <c r="D121" s="141" t="s">
        <v>163</v>
      </c>
    </row>
    <row r="122" spans="1:4" x14ac:dyDescent="0.25">
      <c r="A122" s="139"/>
      <c r="C122" s="140">
        <v>203</v>
      </c>
      <c r="D122" s="141" t="s">
        <v>164</v>
      </c>
    </row>
    <row r="123" spans="1:4" x14ac:dyDescent="0.25">
      <c r="A123" s="139"/>
      <c r="C123" s="140">
        <v>204</v>
      </c>
      <c r="D123" s="141" t="s">
        <v>165</v>
      </c>
    </row>
    <row r="124" spans="1:4" x14ac:dyDescent="0.25">
      <c r="A124" s="139"/>
      <c r="C124" s="140">
        <v>205</v>
      </c>
      <c r="D124" s="141" t="s">
        <v>166</v>
      </c>
    </row>
    <row r="125" spans="1:4" x14ac:dyDescent="0.25">
      <c r="A125" s="139"/>
      <c r="C125" s="140">
        <v>206</v>
      </c>
      <c r="D125" s="141" t="s">
        <v>167</v>
      </c>
    </row>
    <row r="126" spans="1:4" x14ac:dyDescent="0.25">
      <c r="A126" s="139"/>
      <c r="C126" s="140">
        <v>209</v>
      </c>
      <c r="D126" s="141" t="s">
        <v>168</v>
      </c>
    </row>
    <row r="127" spans="1:4" x14ac:dyDescent="0.25">
      <c r="A127" s="139"/>
      <c r="C127" s="140">
        <v>210</v>
      </c>
      <c r="D127" s="141" t="s">
        <v>169</v>
      </c>
    </row>
    <row r="128" spans="1:4" x14ac:dyDescent="0.25">
      <c r="A128" s="139"/>
      <c r="C128" s="140">
        <v>211</v>
      </c>
      <c r="D128" s="141" t="s">
        <v>170</v>
      </c>
    </row>
    <row r="129" spans="1:4" x14ac:dyDescent="0.25">
      <c r="A129" s="139"/>
      <c r="C129" s="140">
        <v>212</v>
      </c>
      <c r="D129" s="141" t="s">
        <v>171</v>
      </c>
    </row>
    <row r="130" spans="1:4" x14ac:dyDescent="0.25">
      <c r="A130" s="139"/>
      <c r="C130" s="140">
        <v>213</v>
      </c>
      <c r="D130" s="141" t="s">
        <v>172</v>
      </c>
    </row>
    <row r="131" spans="1:4" x14ac:dyDescent="0.25">
      <c r="A131" s="139"/>
      <c r="C131" s="140">
        <v>214</v>
      </c>
      <c r="D131" s="141" t="s">
        <v>173</v>
      </c>
    </row>
    <row r="132" spans="1:4" x14ac:dyDescent="0.25">
      <c r="A132" s="139"/>
      <c r="C132" s="140">
        <v>215</v>
      </c>
      <c r="D132" s="141" t="s">
        <v>174</v>
      </c>
    </row>
    <row r="133" spans="1:4" x14ac:dyDescent="0.25">
      <c r="A133" s="139"/>
      <c r="C133" s="140">
        <v>216</v>
      </c>
      <c r="D133" s="141" t="s">
        <v>175</v>
      </c>
    </row>
    <row r="134" spans="1:4" x14ac:dyDescent="0.25">
      <c r="A134" s="139"/>
      <c r="C134" s="140">
        <v>217</v>
      </c>
      <c r="D134" s="141" t="s">
        <v>176</v>
      </c>
    </row>
    <row r="135" spans="1:4" x14ac:dyDescent="0.25">
      <c r="A135" s="139"/>
      <c r="C135" s="140">
        <v>218</v>
      </c>
      <c r="D135" s="141" t="s">
        <v>177</v>
      </c>
    </row>
    <row r="136" spans="1:4" x14ac:dyDescent="0.25">
      <c r="A136" s="139"/>
      <c r="C136" s="140">
        <v>219</v>
      </c>
      <c r="D136" s="141" t="s">
        <v>178</v>
      </c>
    </row>
    <row r="137" spans="1:4" x14ac:dyDescent="0.25">
      <c r="A137" s="139"/>
      <c r="C137" s="140">
        <v>220</v>
      </c>
      <c r="D137" s="141" t="s">
        <v>179</v>
      </c>
    </row>
    <row r="138" spans="1:4" x14ac:dyDescent="0.25">
      <c r="A138" s="139"/>
      <c r="C138" s="140">
        <v>221</v>
      </c>
      <c r="D138" s="141" t="s">
        <v>180</v>
      </c>
    </row>
    <row r="139" spans="1:4" x14ac:dyDescent="0.25">
      <c r="A139" s="139"/>
      <c r="C139" s="140">
        <v>230</v>
      </c>
      <c r="D139" s="141" t="s">
        <v>181</v>
      </c>
    </row>
    <row r="140" spans="1:4" x14ac:dyDescent="0.25">
      <c r="A140" s="139"/>
      <c r="C140" s="140">
        <v>231</v>
      </c>
      <c r="D140" s="141" t="s">
        <v>182</v>
      </c>
    </row>
    <row r="141" spans="1:4" x14ac:dyDescent="0.25">
      <c r="A141" s="139"/>
      <c r="C141" s="140">
        <v>232</v>
      </c>
      <c r="D141" s="141" t="s">
        <v>183</v>
      </c>
    </row>
    <row r="142" spans="1:4" x14ac:dyDescent="0.25">
      <c r="A142" s="139"/>
      <c r="C142" s="140">
        <v>233</v>
      </c>
      <c r="D142" s="141" t="s">
        <v>184</v>
      </c>
    </row>
    <row r="143" spans="1:4" x14ac:dyDescent="0.25">
      <c r="A143" s="139"/>
      <c r="C143" s="140">
        <v>237</v>
      </c>
      <c r="D143" s="141" t="s">
        <v>185</v>
      </c>
    </row>
    <row r="144" spans="1:4" x14ac:dyDescent="0.25">
      <c r="A144" s="139"/>
      <c r="C144" s="140">
        <v>239</v>
      </c>
      <c r="D144" s="141" t="s">
        <v>168</v>
      </c>
    </row>
    <row r="145" spans="1:4" x14ac:dyDescent="0.25">
      <c r="A145" s="139"/>
      <c r="C145" s="140">
        <v>240</v>
      </c>
      <c r="D145" s="141" t="s">
        <v>186</v>
      </c>
    </row>
    <row r="146" spans="1:4" x14ac:dyDescent="0.25">
      <c r="A146" s="139"/>
      <c r="C146" s="140">
        <v>241</v>
      </c>
      <c r="D146" s="141" t="s">
        <v>187</v>
      </c>
    </row>
    <row r="147" spans="1:4" x14ac:dyDescent="0.25">
      <c r="A147" s="139"/>
      <c r="C147" s="140">
        <v>242</v>
      </c>
      <c r="D147" s="141" t="s">
        <v>188</v>
      </c>
    </row>
    <row r="148" spans="1:4" x14ac:dyDescent="0.25">
      <c r="A148" s="139"/>
      <c r="C148" s="140">
        <v>249</v>
      </c>
      <c r="D148" s="141" t="s">
        <v>189</v>
      </c>
    </row>
    <row r="149" spans="1:4" x14ac:dyDescent="0.25">
      <c r="A149" s="139"/>
      <c r="C149" s="140">
        <v>250</v>
      </c>
      <c r="D149" s="141" t="s">
        <v>190</v>
      </c>
    </row>
    <row r="150" spans="1:4" x14ac:dyDescent="0.25">
      <c r="A150" s="139"/>
      <c r="C150" s="140">
        <v>251</v>
      </c>
      <c r="D150" s="141" t="s">
        <v>191</v>
      </c>
    </row>
    <row r="151" spans="1:4" x14ac:dyDescent="0.25">
      <c r="A151" s="139"/>
      <c r="C151" s="140">
        <v>252</v>
      </c>
      <c r="D151" s="141" t="s">
        <v>192</v>
      </c>
    </row>
    <row r="152" spans="1:4" x14ac:dyDescent="0.25">
      <c r="A152" s="139"/>
      <c r="C152" s="140">
        <v>253</v>
      </c>
      <c r="D152" s="141" t="s">
        <v>193</v>
      </c>
    </row>
    <row r="153" spans="1:4" x14ac:dyDescent="0.25">
      <c r="A153" s="139"/>
      <c r="C153" s="140">
        <v>254</v>
      </c>
      <c r="D153" s="141" t="s">
        <v>194</v>
      </c>
    </row>
    <row r="154" spans="1:4" x14ac:dyDescent="0.25">
      <c r="A154" s="139"/>
      <c r="C154" s="140">
        <v>255</v>
      </c>
      <c r="D154" s="141" t="s">
        <v>195</v>
      </c>
    </row>
    <row r="155" spans="1:4" x14ac:dyDescent="0.25">
      <c r="A155" s="139"/>
      <c r="C155" s="140">
        <v>257</v>
      </c>
      <c r="D155" s="141" t="s">
        <v>196</v>
      </c>
    </row>
    <row r="156" spans="1:4" x14ac:dyDescent="0.25">
      <c r="A156" s="139"/>
      <c r="C156" s="140">
        <v>258</v>
      </c>
      <c r="D156" s="141" t="s">
        <v>197</v>
      </c>
    </row>
    <row r="157" spans="1:4" x14ac:dyDescent="0.25">
      <c r="A157" s="139"/>
      <c r="C157" s="140">
        <v>259</v>
      </c>
      <c r="D157" s="141" t="s">
        <v>198</v>
      </c>
    </row>
    <row r="158" spans="1:4" x14ac:dyDescent="0.25">
      <c r="A158" s="139"/>
      <c r="C158" s="140">
        <v>260</v>
      </c>
      <c r="D158" s="141" t="s">
        <v>199</v>
      </c>
    </row>
    <row r="159" spans="1:4" x14ac:dyDescent="0.25">
      <c r="A159" s="139"/>
      <c r="C159" s="140">
        <v>265</v>
      </c>
      <c r="D159" s="141" t="s">
        <v>200</v>
      </c>
    </row>
    <row r="160" spans="1:4" x14ac:dyDescent="0.25">
      <c r="A160" s="139"/>
      <c r="C160" s="140">
        <v>280</v>
      </c>
      <c r="D160" s="141" t="s">
        <v>201</v>
      </c>
    </row>
    <row r="161" spans="1:4" x14ac:dyDescent="0.25">
      <c r="A161" s="139"/>
      <c r="C161" s="140">
        <v>281</v>
      </c>
      <c r="D161" s="141" t="s">
        <v>202</v>
      </c>
    </row>
    <row r="162" spans="1:4" x14ac:dyDescent="0.25">
      <c r="A162" s="139"/>
      <c r="C162" s="140">
        <v>282</v>
      </c>
      <c r="D162" s="141" t="s">
        <v>203</v>
      </c>
    </row>
    <row r="163" spans="1:4" x14ac:dyDescent="0.25">
      <c r="A163" s="139"/>
      <c r="C163" s="140">
        <v>290</v>
      </c>
      <c r="D163" s="141" t="s">
        <v>204</v>
      </c>
    </row>
    <row r="164" spans="1:4" x14ac:dyDescent="0.25">
      <c r="A164" s="139"/>
      <c r="C164" s="140">
        <v>291</v>
      </c>
      <c r="D164" s="141" t="s">
        <v>205</v>
      </c>
    </row>
    <row r="165" spans="1:4" x14ac:dyDescent="0.25">
      <c r="A165" s="139"/>
      <c r="C165" s="140">
        <v>292</v>
      </c>
      <c r="D165" s="141" t="s">
        <v>206</v>
      </c>
    </row>
    <row r="166" spans="1:4" x14ac:dyDescent="0.25">
      <c r="A166" s="139"/>
      <c r="C166" s="140">
        <v>293</v>
      </c>
      <c r="D166" s="141" t="s">
        <v>207</v>
      </c>
    </row>
    <row r="167" spans="1:4" x14ac:dyDescent="0.25">
      <c r="A167" s="139"/>
      <c r="C167" s="140">
        <v>294</v>
      </c>
      <c r="D167" s="141" t="s">
        <v>208</v>
      </c>
    </row>
    <row r="168" spans="1:4" x14ac:dyDescent="0.25">
      <c r="A168" s="139"/>
      <c r="C168" s="140">
        <v>295</v>
      </c>
      <c r="D168" s="141" t="s">
        <v>209</v>
      </c>
    </row>
    <row r="169" spans="1:4" x14ac:dyDescent="0.25">
      <c r="A169" s="139"/>
      <c r="C169" s="140">
        <v>297</v>
      </c>
      <c r="D169" s="141" t="s">
        <v>210</v>
      </c>
    </row>
    <row r="170" spans="1:4" x14ac:dyDescent="0.25">
      <c r="A170" s="139"/>
      <c r="C170" s="140">
        <v>298</v>
      </c>
      <c r="D170" s="141" t="s">
        <v>211</v>
      </c>
    </row>
    <row r="171" spans="1:4" x14ac:dyDescent="0.25">
      <c r="A171" s="139"/>
      <c r="C171" s="140">
        <v>300</v>
      </c>
      <c r="D171" s="141" t="s">
        <v>212</v>
      </c>
    </row>
    <row r="172" spans="1:4" x14ac:dyDescent="0.25">
      <c r="A172" s="139"/>
      <c r="C172" s="140">
        <v>301</v>
      </c>
      <c r="D172" s="141" t="s">
        <v>213</v>
      </c>
    </row>
    <row r="173" spans="1:4" x14ac:dyDescent="0.25">
      <c r="A173" s="139"/>
      <c r="C173" s="140">
        <v>310</v>
      </c>
      <c r="D173" s="141" t="s">
        <v>214</v>
      </c>
    </row>
    <row r="174" spans="1:4" x14ac:dyDescent="0.25">
      <c r="A174" s="139"/>
      <c r="C174" s="140">
        <v>311</v>
      </c>
      <c r="D174" s="141" t="s">
        <v>215</v>
      </c>
    </row>
    <row r="175" spans="1:4" x14ac:dyDescent="0.25">
      <c r="A175" s="139"/>
      <c r="C175" s="140">
        <v>320</v>
      </c>
      <c r="D175" s="141" t="s">
        <v>216</v>
      </c>
    </row>
    <row r="176" spans="1:4" x14ac:dyDescent="0.25">
      <c r="A176" s="139"/>
      <c r="C176" s="140">
        <v>321</v>
      </c>
      <c r="D176" s="141" t="s">
        <v>217</v>
      </c>
    </row>
    <row r="177" spans="1:4" x14ac:dyDescent="0.25">
      <c r="A177" s="139"/>
      <c r="C177" s="140">
        <v>322</v>
      </c>
      <c r="D177" s="141" t="s">
        <v>218</v>
      </c>
    </row>
    <row r="178" spans="1:4" x14ac:dyDescent="0.25">
      <c r="A178" s="139"/>
      <c r="C178" s="140">
        <v>325</v>
      </c>
      <c r="D178" s="141" t="s">
        <v>219</v>
      </c>
    </row>
    <row r="179" spans="1:4" x14ac:dyDescent="0.25">
      <c r="A179" s="139"/>
      <c r="C179" s="140">
        <v>326</v>
      </c>
      <c r="D179" s="141" t="s">
        <v>220</v>
      </c>
    </row>
    <row r="180" spans="1:4" x14ac:dyDescent="0.25">
      <c r="A180" s="139"/>
      <c r="C180" s="140">
        <v>327</v>
      </c>
      <c r="D180" s="141" t="s">
        <v>221</v>
      </c>
    </row>
    <row r="181" spans="1:4" x14ac:dyDescent="0.25">
      <c r="A181" s="139"/>
      <c r="C181" s="140">
        <v>328</v>
      </c>
      <c r="D181" s="141" t="s">
        <v>222</v>
      </c>
    </row>
    <row r="182" spans="1:4" x14ac:dyDescent="0.25">
      <c r="A182" s="139"/>
      <c r="C182" s="140">
        <v>330</v>
      </c>
      <c r="D182" s="141" t="s">
        <v>223</v>
      </c>
    </row>
    <row r="183" spans="1:4" x14ac:dyDescent="0.25">
      <c r="A183" s="139"/>
      <c r="C183" s="140">
        <v>331</v>
      </c>
      <c r="D183" s="141" t="s">
        <v>224</v>
      </c>
    </row>
    <row r="184" spans="1:4" x14ac:dyDescent="0.25">
      <c r="A184" s="139"/>
      <c r="C184" s="140">
        <v>340</v>
      </c>
      <c r="D184" s="141" t="s">
        <v>225</v>
      </c>
    </row>
    <row r="185" spans="1:4" x14ac:dyDescent="0.25">
      <c r="A185" s="139"/>
      <c r="C185" s="140">
        <v>341</v>
      </c>
      <c r="D185" s="141" t="s">
        <v>226</v>
      </c>
    </row>
    <row r="186" spans="1:4" x14ac:dyDescent="0.25">
      <c r="A186" s="139"/>
      <c r="C186" s="140">
        <v>350</v>
      </c>
      <c r="D186" s="141" t="s">
        <v>227</v>
      </c>
    </row>
    <row r="187" spans="1:4" x14ac:dyDescent="0.25">
      <c r="A187" s="139"/>
      <c r="C187" s="140">
        <v>351</v>
      </c>
      <c r="D187" s="141" t="s">
        <v>228</v>
      </c>
    </row>
    <row r="188" spans="1:4" x14ac:dyDescent="0.25">
      <c r="A188" s="139"/>
      <c r="C188" s="140">
        <v>360</v>
      </c>
      <c r="D188" s="141" t="s">
        <v>229</v>
      </c>
    </row>
    <row r="189" spans="1:4" x14ac:dyDescent="0.25">
      <c r="A189" s="139"/>
      <c r="C189" s="140">
        <v>361</v>
      </c>
      <c r="D189" s="141" t="s">
        <v>230</v>
      </c>
    </row>
    <row r="190" spans="1:4" x14ac:dyDescent="0.25">
      <c r="A190" s="139"/>
      <c r="C190" s="140">
        <v>365</v>
      </c>
      <c r="D190" s="141" t="s">
        <v>231</v>
      </c>
    </row>
    <row r="191" spans="1:4" x14ac:dyDescent="0.25">
      <c r="A191" s="139"/>
      <c r="C191" s="140">
        <v>366</v>
      </c>
      <c r="D191" s="141" t="s">
        <v>232</v>
      </c>
    </row>
    <row r="192" spans="1:4" x14ac:dyDescent="0.25">
      <c r="A192" s="139"/>
      <c r="C192" s="140">
        <v>368</v>
      </c>
      <c r="D192" s="141" t="s">
        <v>233</v>
      </c>
    </row>
    <row r="193" spans="1:4" x14ac:dyDescent="0.25">
      <c r="A193" s="139"/>
      <c r="C193" s="140">
        <v>369</v>
      </c>
      <c r="D193" s="141" t="s">
        <v>234</v>
      </c>
    </row>
    <row r="194" spans="1:4" x14ac:dyDescent="0.25">
      <c r="A194" s="139"/>
      <c r="C194" s="140">
        <v>390</v>
      </c>
      <c r="D194" s="141" t="s">
        <v>235</v>
      </c>
    </row>
    <row r="195" spans="1:4" x14ac:dyDescent="0.25">
      <c r="A195" s="139"/>
      <c r="C195" s="140">
        <v>391</v>
      </c>
      <c r="D195" s="141" t="s">
        <v>236</v>
      </c>
    </row>
    <row r="196" spans="1:4" x14ac:dyDescent="0.25">
      <c r="A196" s="139"/>
      <c r="C196" s="140">
        <v>392</v>
      </c>
      <c r="D196" s="141" t="s">
        <v>237</v>
      </c>
    </row>
    <row r="197" spans="1:4" x14ac:dyDescent="0.25">
      <c r="A197" s="139"/>
      <c r="C197" s="140">
        <v>393</v>
      </c>
      <c r="D197" s="141" t="s">
        <v>238</v>
      </c>
    </row>
    <row r="198" spans="1:4" x14ac:dyDescent="0.25">
      <c r="A198" s="139"/>
      <c r="C198" s="140">
        <v>394</v>
      </c>
      <c r="D198" s="141" t="s">
        <v>239</v>
      </c>
    </row>
    <row r="199" spans="1:4" x14ac:dyDescent="0.25">
      <c r="A199" s="139"/>
      <c r="C199" s="140">
        <v>395</v>
      </c>
      <c r="D199" s="141" t="s">
        <v>240</v>
      </c>
    </row>
    <row r="200" spans="1:4" x14ac:dyDescent="0.25">
      <c r="A200" s="139"/>
      <c r="C200" s="140">
        <v>396</v>
      </c>
      <c r="D200" s="141" t="s">
        <v>241</v>
      </c>
    </row>
    <row r="201" spans="1:4" x14ac:dyDescent="0.25">
      <c r="A201" s="139"/>
      <c r="C201" s="140">
        <v>400</v>
      </c>
      <c r="D201" s="141" t="s">
        <v>242</v>
      </c>
    </row>
    <row r="202" spans="1:4" x14ac:dyDescent="0.25">
      <c r="A202" s="139"/>
      <c r="C202" s="140">
        <v>401</v>
      </c>
      <c r="D202" s="141" t="s">
        <v>243</v>
      </c>
    </row>
    <row r="203" spans="1:4" x14ac:dyDescent="0.25">
      <c r="A203" s="139"/>
      <c r="C203" s="140">
        <v>403</v>
      </c>
      <c r="D203" s="141" t="s">
        <v>244</v>
      </c>
    </row>
    <row r="204" spans="1:4" x14ac:dyDescent="0.25">
      <c r="A204" s="139"/>
      <c r="C204" s="140">
        <v>404</v>
      </c>
      <c r="D204" s="141" t="s">
        <v>245</v>
      </c>
    </row>
    <row r="205" spans="1:4" x14ac:dyDescent="0.25">
      <c r="A205" s="139"/>
      <c r="C205" s="140">
        <v>405</v>
      </c>
      <c r="D205" s="141" t="s">
        <v>246</v>
      </c>
    </row>
    <row r="206" spans="1:4" x14ac:dyDescent="0.25">
      <c r="A206" s="139"/>
      <c r="C206" s="140">
        <v>406</v>
      </c>
      <c r="D206" s="141" t="s">
        <v>247</v>
      </c>
    </row>
    <row r="207" spans="1:4" x14ac:dyDescent="0.25">
      <c r="A207" s="139"/>
      <c r="C207" s="140">
        <v>407</v>
      </c>
      <c r="D207" s="141" t="s">
        <v>248</v>
      </c>
    </row>
    <row r="208" spans="1:4" x14ac:dyDescent="0.25">
      <c r="A208" s="139"/>
      <c r="C208" s="140">
        <v>410</v>
      </c>
      <c r="D208" s="141" t="s">
        <v>249</v>
      </c>
    </row>
    <row r="209" spans="1:4" x14ac:dyDescent="0.25">
      <c r="A209" s="139"/>
      <c r="C209" s="140">
        <v>411</v>
      </c>
      <c r="D209" s="141" t="s">
        <v>250</v>
      </c>
    </row>
    <row r="210" spans="1:4" x14ac:dyDescent="0.25">
      <c r="A210" s="139"/>
      <c r="C210" s="140">
        <v>419</v>
      </c>
      <c r="D210" s="141" t="s">
        <v>251</v>
      </c>
    </row>
    <row r="211" spans="1:4" x14ac:dyDescent="0.25">
      <c r="A211" s="139"/>
      <c r="C211" s="140">
        <v>430</v>
      </c>
      <c r="D211" s="141" t="s">
        <v>252</v>
      </c>
    </row>
    <row r="212" spans="1:4" x14ac:dyDescent="0.25">
      <c r="A212" s="139"/>
      <c r="C212" s="140">
        <v>431</v>
      </c>
      <c r="D212" s="141" t="s">
        <v>253</v>
      </c>
    </row>
    <row r="213" spans="1:4" x14ac:dyDescent="0.25">
      <c r="A213" s="139"/>
      <c r="C213" s="140">
        <v>432</v>
      </c>
      <c r="D213" s="141" t="s">
        <v>254</v>
      </c>
    </row>
    <row r="214" spans="1:4" x14ac:dyDescent="0.25">
      <c r="A214" s="139"/>
      <c r="C214" s="140">
        <v>433</v>
      </c>
      <c r="D214" s="141" t="s">
        <v>255</v>
      </c>
    </row>
    <row r="215" spans="1:4" x14ac:dyDescent="0.25">
      <c r="A215" s="139"/>
      <c r="C215" s="140">
        <v>434</v>
      </c>
      <c r="D215" s="141" t="s">
        <v>256</v>
      </c>
    </row>
    <row r="216" spans="1:4" x14ac:dyDescent="0.25">
      <c r="A216" s="139"/>
      <c r="C216" s="140">
        <v>435</v>
      </c>
      <c r="D216" s="141" t="s">
        <v>257</v>
      </c>
    </row>
    <row r="217" spans="1:4" x14ac:dyDescent="0.25">
      <c r="A217" s="139"/>
      <c r="C217" s="140">
        <v>436</v>
      </c>
      <c r="D217" s="141" t="s">
        <v>258</v>
      </c>
    </row>
    <row r="218" spans="1:4" x14ac:dyDescent="0.25">
      <c r="A218" s="139"/>
      <c r="C218" s="140">
        <v>437</v>
      </c>
      <c r="D218" s="141" t="s">
        <v>259</v>
      </c>
    </row>
    <row r="219" spans="1:4" x14ac:dyDescent="0.25">
      <c r="A219" s="139"/>
      <c r="C219" s="140">
        <v>438</v>
      </c>
      <c r="D219" s="141" t="s">
        <v>260</v>
      </c>
    </row>
    <row r="220" spans="1:4" x14ac:dyDescent="0.25">
      <c r="A220" s="139"/>
      <c r="C220" s="140">
        <v>440</v>
      </c>
      <c r="D220" s="141" t="s">
        <v>261</v>
      </c>
    </row>
    <row r="221" spans="1:4" x14ac:dyDescent="0.25">
      <c r="A221" s="139"/>
      <c r="C221" s="140">
        <v>441</v>
      </c>
      <c r="D221" s="141" t="s">
        <v>262</v>
      </c>
    </row>
    <row r="222" spans="1:4" x14ac:dyDescent="0.25">
      <c r="A222" s="139"/>
      <c r="C222" s="140">
        <v>446</v>
      </c>
      <c r="D222" s="141" t="s">
        <v>263</v>
      </c>
    </row>
    <row r="223" spans="1:4" x14ac:dyDescent="0.25">
      <c r="A223" s="139"/>
      <c r="C223" s="140">
        <v>449</v>
      </c>
      <c r="D223" s="141" t="s">
        <v>264</v>
      </c>
    </row>
    <row r="224" spans="1:4" x14ac:dyDescent="0.25">
      <c r="A224" s="139"/>
      <c r="C224" s="140">
        <v>450</v>
      </c>
      <c r="D224" s="141" t="s">
        <v>265</v>
      </c>
    </row>
    <row r="225" spans="1:4" x14ac:dyDescent="0.25">
      <c r="A225" s="139"/>
      <c r="C225" s="140">
        <v>460</v>
      </c>
      <c r="D225" s="141" t="s">
        <v>266</v>
      </c>
    </row>
    <row r="226" spans="1:4" x14ac:dyDescent="0.25">
      <c r="A226" s="139"/>
      <c r="C226" s="140">
        <v>465</v>
      </c>
      <c r="D226" s="141" t="s">
        <v>267</v>
      </c>
    </row>
    <row r="227" spans="1:4" x14ac:dyDescent="0.25">
      <c r="A227" s="139"/>
      <c r="C227" s="140">
        <v>466</v>
      </c>
      <c r="D227" s="141" t="s">
        <v>268</v>
      </c>
    </row>
    <row r="228" spans="1:4" x14ac:dyDescent="0.25">
      <c r="A228" s="139"/>
      <c r="C228" s="140">
        <v>470</v>
      </c>
      <c r="D228" s="141" t="s">
        <v>269</v>
      </c>
    </row>
    <row r="229" spans="1:4" x14ac:dyDescent="0.25">
      <c r="A229" s="139"/>
      <c r="C229" s="140">
        <v>471</v>
      </c>
      <c r="D229" s="141" t="s">
        <v>270</v>
      </c>
    </row>
    <row r="230" spans="1:4" x14ac:dyDescent="0.25">
      <c r="A230" s="139"/>
      <c r="C230" s="140">
        <v>472</v>
      </c>
      <c r="D230" s="141" t="s">
        <v>271</v>
      </c>
    </row>
    <row r="231" spans="1:4" x14ac:dyDescent="0.25">
      <c r="A231" s="139"/>
      <c r="C231" s="140">
        <v>473</v>
      </c>
      <c r="D231" s="141" t="s">
        <v>272</v>
      </c>
    </row>
    <row r="232" spans="1:4" x14ac:dyDescent="0.25">
      <c r="A232" s="139"/>
      <c r="C232" s="140">
        <v>474</v>
      </c>
      <c r="D232" s="141" t="s">
        <v>273</v>
      </c>
    </row>
    <row r="233" spans="1:4" x14ac:dyDescent="0.25">
      <c r="A233" s="139"/>
      <c r="C233" s="140">
        <v>475</v>
      </c>
      <c r="D233" s="141" t="s">
        <v>274</v>
      </c>
    </row>
    <row r="234" spans="1:4" x14ac:dyDescent="0.25">
      <c r="A234" s="139"/>
      <c r="C234" s="140">
        <v>476</v>
      </c>
      <c r="D234" s="141" t="s">
        <v>275</v>
      </c>
    </row>
    <row r="235" spans="1:4" x14ac:dyDescent="0.25">
      <c r="A235" s="139"/>
      <c r="C235" s="140">
        <v>477</v>
      </c>
      <c r="D235" s="141" t="s">
        <v>276</v>
      </c>
    </row>
    <row r="236" spans="1:4" x14ac:dyDescent="0.25">
      <c r="A236" s="139"/>
      <c r="C236" s="140">
        <v>479</v>
      </c>
      <c r="D236" s="141" t="s">
        <v>277</v>
      </c>
    </row>
    <row r="237" spans="1:4" x14ac:dyDescent="0.25">
      <c r="A237" s="139"/>
      <c r="C237" s="140">
        <v>480</v>
      </c>
      <c r="D237" s="141" t="s">
        <v>278</v>
      </c>
    </row>
    <row r="238" spans="1:4" x14ac:dyDescent="0.25">
      <c r="A238" s="139"/>
      <c r="C238" s="140">
        <v>485</v>
      </c>
      <c r="D238" s="141" t="s">
        <v>279</v>
      </c>
    </row>
    <row r="239" spans="1:4" x14ac:dyDescent="0.25">
      <c r="A239" s="139"/>
      <c r="C239" s="140">
        <v>490</v>
      </c>
      <c r="D239" s="141" t="s">
        <v>280</v>
      </c>
    </row>
    <row r="240" spans="1:4" x14ac:dyDescent="0.25">
      <c r="A240" s="139"/>
      <c r="C240" s="140">
        <v>493</v>
      </c>
      <c r="D240" s="141" t="s">
        <v>281</v>
      </c>
    </row>
    <row r="241" spans="1:4" x14ac:dyDescent="0.25">
      <c r="A241" s="139"/>
      <c r="C241" s="140">
        <v>499</v>
      </c>
      <c r="D241" s="141" t="s">
        <v>282</v>
      </c>
    </row>
    <row r="242" spans="1:4" x14ac:dyDescent="0.25">
      <c r="A242" s="139"/>
      <c r="C242" s="140">
        <v>500</v>
      </c>
      <c r="D242" s="141" t="s">
        <v>283</v>
      </c>
    </row>
    <row r="243" spans="1:4" x14ac:dyDescent="0.25">
      <c r="A243" s="139"/>
      <c r="C243" s="140">
        <v>501</v>
      </c>
      <c r="D243" s="141" t="s">
        <v>284</v>
      </c>
    </row>
    <row r="244" spans="1:4" x14ac:dyDescent="0.25">
      <c r="A244" s="139"/>
      <c r="C244" s="140">
        <v>502</v>
      </c>
      <c r="D244" s="141" t="s">
        <v>285</v>
      </c>
    </row>
    <row r="245" spans="1:4" x14ac:dyDescent="0.25">
      <c r="A245" s="139"/>
      <c r="C245" s="140">
        <v>505</v>
      </c>
      <c r="D245" s="141" t="s">
        <v>286</v>
      </c>
    </row>
    <row r="246" spans="1:4" x14ac:dyDescent="0.25">
      <c r="A246" s="139"/>
      <c r="C246" s="140">
        <v>506</v>
      </c>
      <c r="D246" s="141" t="s">
        <v>287</v>
      </c>
    </row>
    <row r="247" spans="1:4" x14ac:dyDescent="0.25">
      <c r="A247" s="139"/>
      <c r="C247" s="140">
        <v>507</v>
      </c>
      <c r="D247" s="141" t="s">
        <v>288</v>
      </c>
    </row>
    <row r="248" spans="1:4" x14ac:dyDescent="0.25">
      <c r="A248" s="139"/>
      <c r="C248" s="140">
        <v>509</v>
      </c>
      <c r="D248" s="141" t="s">
        <v>289</v>
      </c>
    </row>
    <row r="249" spans="1:4" x14ac:dyDescent="0.25">
      <c r="A249" s="139"/>
      <c r="C249" s="140">
        <v>510</v>
      </c>
      <c r="D249" s="141" t="s">
        <v>290</v>
      </c>
    </row>
    <row r="250" spans="1:4" x14ac:dyDescent="0.25">
      <c r="A250" s="139"/>
      <c r="C250" s="140">
        <v>511</v>
      </c>
      <c r="D250" s="141" t="s">
        <v>291</v>
      </c>
    </row>
    <row r="251" spans="1:4" x14ac:dyDescent="0.25">
      <c r="A251" s="139"/>
      <c r="C251" s="140">
        <v>512</v>
      </c>
      <c r="D251" s="141" t="s">
        <v>292</v>
      </c>
    </row>
    <row r="252" spans="1:4" x14ac:dyDescent="0.25">
      <c r="A252" s="139"/>
      <c r="C252" s="140">
        <v>513</v>
      </c>
      <c r="D252" s="141" t="s">
        <v>293</v>
      </c>
    </row>
    <row r="253" spans="1:4" x14ac:dyDescent="0.25">
      <c r="A253" s="139"/>
      <c r="C253" s="140">
        <v>514</v>
      </c>
      <c r="D253" s="141" t="s">
        <v>294</v>
      </c>
    </row>
    <row r="254" spans="1:4" x14ac:dyDescent="0.25">
      <c r="A254" s="139"/>
      <c r="C254" s="140">
        <v>520</v>
      </c>
      <c r="D254" s="141" t="s">
        <v>295</v>
      </c>
    </row>
    <row r="255" spans="1:4" x14ac:dyDescent="0.25">
      <c r="A255" s="139"/>
      <c r="C255" s="140">
        <v>521</v>
      </c>
      <c r="D255" s="141" t="s">
        <v>296</v>
      </c>
    </row>
    <row r="256" spans="1:4" x14ac:dyDescent="0.25">
      <c r="A256" s="139"/>
      <c r="C256" s="140">
        <v>522</v>
      </c>
      <c r="D256" s="141" t="s">
        <v>297</v>
      </c>
    </row>
    <row r="257" spans="1:4" x14ac:dyDescent="0.25">
      <c r="A257" s="139"/>
      <c r="C257" s="140">
        <v>523</v>
      </c>
      <c r="D257" s="141" t="s">
        <v>298</v>
      </c>
    </row>
    <row r="258" spans="1:4" x14ac:dyDescent="0.25">
      <c r="A258" s="139"/>
      <c r="C258" s="140">
        <v>524</v>
      </c>
      <c r="D258" s="141" t="s">
        <v>299</v>
      </c>
    </row>
    <row r="259" spans="1:4" x14ac:dyDescent="0.25">
      <c r="A259" s="139"/>
      <c r="C259" s="140">
        <v>525</v>
      </c>
      <c r="D259" s="141" t="s">
        <v>300</v>
      </c>
    </row>
    <row r="260" spans="1:4" x14ac:dyDescent="0.25">
      <c r="A260" s="139"/>
      <c r="C260" s="140">
        <v>526</v>
      </c>
      <c r="D260" s="141" t="s">
        <v>301</v>
      </c>
    </row>
    <row r="261" spans="1:4" x14ac:dyDescent="0.25">
      <c r="A261" s="139"/>
      <c r="C261" s="140">
        <v>527</v>
      </c>
      <c r="D261" s="141" t="s">
        <v>302</v>
      </c>
    </row>
    <row r="262" spans="1:4" x14ac:dyDescent="0.25">
      <c r="A262" s="139"/>
      <c r="C262" s="140">
        <v>528</v>
      </c>
      <c r="D262" s="141" t="s">
        <v>303</v>
      </c>
    </row>
    <row r="263" spans="1:4" x14ac:dyDescent="0.25">
      <c r="A263" s="139"/>
      <c r="C263" s="140">
        <v>529</v>
      </c>
      <c r="D263" s="141" t="s">
        <v>304</v>
      </c>
    </row>
    <row r="264" spans="1:4" x14ac:dyDescent="0.25">
      <c r="A264" s="139"/>
      <c r="C264" s="140">
        <v>530</v>
      </c>
      <c r="D264" s="141" t="s">
        <v>305</v>
      </c>
    </row>
    <row r="265" spans="1:4" x14ac:dyDescent="0.25">
      <c r="A265" s="139"/>
      <c r="C265" s="140">
        <v>531</v>
      </c>
      <c r="D265" s="141" t="s">
        <v>306</v>
      </c>
    </row>
    <row r="266" spans="1:4" x14ac:dyDescent="0.25">
      <c r="A266" s="139"/>
      <c r="C266" s="140">
        <v>532</v>
      </c>
      <c r="D266" s="141" t="s">
        <v>307</v>
      </c>
    </row>
    <row r="267" spans="1:4" x14ac:dyDescent="0.25">
      <c r="A267" s="139"/>
      <c r="C267" s="140">
        <v>533</v>
      </c>
      <c r="D267" s="141" t="s">
        <v>308</v>
      </c>
    </row>
    <row r="268" spans="1:4" x14ac:dyDescent="0.25">
      <c r="A268" s="139"/>
      <c r="C268" s="140">
        <v>534</v>
      </c>
      <c r="D268" s="141" t="s">
        <v>309</v>
      </c>
    </row>
    <row r="269" spans="1:4" x14ac:dyDescent="0.25">
      <c r="A269" s="139"/>
      <c r="C269" s="140">
        <v>535</v>
      </c>
      <c r="D269" s="141" t="s">
        <v>310</v>
      </c>
    </row>
    <row r="270" spans="1:4" x14ac:dyDescent="0.25">
      <c r="A270" s="139"/>
      <c r="C270" s="140">
        <v>539</v>
      </c>
      <c r="D270" s="141" t="s">
        <v>311</v>
      </c>
    </row>
    <row r="271" spans="1:4" x14ac:dyDescent="0.25">
      <c r="A271" s="139"/>
      <c r="C271" s="140">
        <v>540</v>
      </c>
      <c r="D271" s="141" t="s">
        <v>312</v>
      </c>
    </row>
    <row r="272" spans="1:4" x14ac:dyDescent="0.25">
      <c r="A272" s="139"/>
      <c r="C272" s="140">
        <v>541</v>
      </c>
      <c r="D272" s="141" t="s">
        <v>313</v>
      </c>
    </row>
    <row r="273" spans="1:4" x14ac:dyDescent="0.25">
      <c r="A273" s="139"/>
      <c r="C273" s="140">
        <v>542</v>
      </c>
      <c r="D273" s="141" t="s">
        <v>314</v>
      </c>
    </row>
    <row r="274" spans="1:4" x14ac:dyDescent="0.25">
      <c r="A274" s="139"/>
      <c r="C274" s="140">
        <v>543</v>
      </c>
      <c r="D274" s="141" t="s">
        <v>315</v>
      </c>
    </row>
    <row r="275" spans="1:4" x14ac:dyDescent="0.25">
      <c r="A275" s="139"/>
      <c r="C275" s="140">
        <v>544</v>
      </c>
      <c r="D275" s="141" t="s">
        <v>316</v>
      </c>
    </row>
    <row r="276" spans="1:4" x14ac:dyDescent="0.25">
      <c r="A276" s="139"/>
      <c r="C276" s="140">
        <v>545</v>
      </c>
      <c r="D276" s="141" t="s">
        <v>317</v>
      </c>
    </row>
    <row r="277" spans="1:4" x14ac:dyDescent="0.25">
      <c r="A277" s="139"/>
      <c r="C277" s="140">
        <v>546</v>
      </c>
      <c r="D277" s="141" t="s">
        <v>318</v>
      </c>
    </row>
    <row r="278" spans="1:4" x14ac:dyDescent="0.25">
      <c r="A278" s="139"/>
      <c r="C278" s="140">
        <v>547</v>
      </c>
      <c r="D278" s="141" t="s">
        <v>319</v>
      </c>
    </row>
    <row r="279" spans="1:4" x14ac:dyDescent="0.25">
      <c r="A279" s="139"/>
      <c r="C279" s="140">
        <v>548</v>
      </c>
      <c r="D279" s="141" t="s">
        <v>320</v>
      </c>
    </row>
    <row r="280" spans="1:4" x14ac:dyDescent="0.25">
      <c r="A280" s="139"/>
      <c r="C280" s="140">
        <v>549</v>
      </c>
      <c r="D280" s="141" t="s">
        <v>321</v>
      </c>
    </row>
    <row r="281" spans="1:4" x14ac:dyDescent="0.25">
      <c r="A281" s="139"/>
      <c r="C281" s="140">
        <v>550</v>
      </c>
      <c r="D281" s="141" t="s">
        <v>322</v>
      </c>
    </row>
    <row r="282" spans="1:4" x14ac:dyDescent="0.25">
      <c r="A282" s="139"/>
      <c r="C282" s="140">
        <v>551</v>
      </c>
      <c r="D282" s="141" t="s">
        <v>323</v>
      </c>
    </row>
    <row r="283" spans="1:4" x14ac:dyDescent="0.25">
      <c r="A283" s="139"/>
      <c r="C283" s="140">
        <v>552</v>
      </c>
      <c r="D283" s="141" t="s">
        <v>324</v>
      </c>
    </row>
    <row r="284" spans="1:4" x14ac:dyDescent="0.25">
      <c r="A284" s="139"/>
      <c r="C284" s="140">
        <v>553</v>
      </c>
      <c r="D284" s="141" t="s">
        <v>325</v>
      </c>
    </row>
    <row r="285" spans="1:4" x14ac:dyDescent="0.25">
      <c r="A285" s="139"/>
      <c r="C285" s="140">
        <v>554</v>
      </c>
      <c r="D285" s="141" t="s">
        <v>326</v>
      </c>
    </row>
    <row r="286" spans="1:4" x14ac:dyDescent="0.25">
      <c r="A286" s="139"/>
      <c r="C286" s="140">
        <v>555</v>
      </c>
      <c r="D286" s="141" t="s">
        <v>327</v>
      </c>
    </row>
    <row r="287" spans="1:4" x14ac:dyDescent="0.25">
      <c r="A287" s="139"/>
      <c r="C287" s="140">
        <v>556</v>
      </c>
      <c r="D287" s="141" t="s">
        <v>328</v>
      </c>
    </row>
    <row r="288" spans="1:4" x14ac:dyDescent="0.25">
      <c r="A288" s="139"/>
      <c r="C288" s="140">
        <v>557</v>
      </c>
      <c r="D288" s="141" t="s">
        <v>329</v>
      </c>
    </row>
    <row r="289" spans="1:4" x14ac:dyDescent="0.25">
      <c r="A289" s="139"/>
      <c r="C289" s="140">
        <v>558</v>
      </c>
      <c r="D289" s="141" t="s">
        <v>330</v>
      </c>
    </row>
    <row r="290" spans="1:4" x14ac:dyDescent="0.25">
      <c r="A290" s="139"/>
      <c r="C290" s="140">
        <v>559</v>
      </c>
      <c r="D290" s="141" t="s">
        <v>331</v>
      </c>
    </row>
    <row r="291" spans="1:4" x14ac:dyDescent="0.25">
      <c r="A291" s="139"/>
      <c r="C291" s="140">
        <v>560</v>
      </c>
      <c r="D291" s="141" t="s">
        <v>332</v>
      </c>
    </row>
    <row r="292" spans="1:4" x14ac:dyDescent="0.25">
      <c r="A292" s="139"/>
      <c r="C292" s="140">
        <v>561</v>
      </c>
      <c r="D292" s="141" t="s">
        <v>333</v>
      </c>
    </row>
    <row r="293" spans="1:4" x14ac:dyDescent="0.25">
      <c r="A293" s="139"/>
      <c r="C293" s="140">
        <v>565</v>
      </c>
      <c r="D293" s="141" t="s">
        <v>334</v>
      </c>
    </row>
    <row r="294" spans="1:4" x14ac:dyDescent="0.25">
      <c r="A294" s="139"/>
      <c r="C294" s="140">
        <v>566</v>
      </c>
      <c r="D294" s="141" t="s">
        <v>335</v>
      </c>
    </row>
    <row r="295" spans="1:4" x14ac:dyDescent="0.25">
      <c r="A295" s="139"/>
      <c r="C295" s="140">
        <v>567</v>
      </c>
      <c r="D295" s="141" t="s">
        <v>336</v>
      </c>
    </row>
    <row r="296" spans="1:4" x14ac:dyDescent="0.25">
      <c r="A296" s="139"/>
      <c r="C296" s="140">
        <v>568</v>
      </c>
      <c r="D296" s="141" t="s">
        <v>337</v>
      </c>
    </row>
    <row r="297" spans="1:4" x14ac:dyDescent="0.25">
      <c r="A297" s="139"/>
      <c r="C297" s="140">
        <v>569</v>
      </c>
      <c r="D297" s="141" t="s">
        <v>338</v>
      </c>
    </row>
    <row r="298" spans="1:4" x14ac:dyDescent="0.25">
      <c r="A298" s="139"/>
      <c r="C298" s="140">
        <v>570</v>
      </c>
      <c r="D298" s="141" t="s">
        <v>339</v>
      </c>
    </row>
    <row r="299" spans="1:4" x14ac:dyDescent="0.25">
      <c r="A299" s="139"/>
      <c r="C299" s="140">
        <v>571</v>
      </c>
      <c r="D299" s="141" t="s">
        <v>340</v>
      </c>
    </row>
    <row r="300" spans="1:4" x14ac:dyDescent="0.25">
      <c r="A300" s="139"/>
      <c r="C300" s="140">
        <v>572</v>
      </c>
      <c r="D300" s="141" t="s">
        <v>341</v>
      </c>
    </row>
    <row r="301" spans="1:4" x14ac:dyDescent="0.25">
      <c r="A301" s="139"/>
      <c r="C301" s="140">
        <v>573</v>
      </c>
      <c r="D301" s="141" t="s">
        <v>342</v>
      </c>
    </row>
    <row r="302" spans="1:4" x14ac:dyDescent="0.25">
      <c r="A302" s="139"/>
      <c r="C302" s="140">
        <v>574</v>
      </c>
      <c r="D302" s="141" t="s">
        <v>343</v>
      </c>
    </row>
    <row r="303" spans="1:4" x14ac:dyDescent="0.25">
      <c r="A303" s="139"/>
      <c r="C303" s="140">
        <v>575</v>
      </c>
      <c r="D303" s="141" t="s">
        <v>344</v>
      </c>
    </row>
    <row r="304" spans="1:4" x14ac:dyDescent="0.25">
      <c r="A304" s="139"/>
      <c r="C304" s="140">
        <v>576</v>
      </c>
      <c r="D304" s="141" t="s">
        <v>345</v>
      </c>
    </row>
    <row r="305" spans="1:4" x14ac:dyDescent="0.25">
      <c r="A305" s="139"/>
      <c r="C305" s="140">
        <v>580</v>
      </c>
      <c r="D305" s="141" t="s">
        <v>346</v>
      </c>
    </row>
    <row r="306" spans="1:4" x14ac:dyDescent="0.25">
      <c r="A306" s="139"/>
      <c r="C306" s="140">
        <v>581</v>
      </c>
      <c r="D306" s="141" t="s">
        <v>347</v>
      </c>
    </row>
    <row r="307" spans="1:4" x14ac:dyDescent="0.25">
      <c r="A307" s="139"/>
      <c r="C307" s="140">
        <v>582</v>
      </c>
      <c r="D307" s="141" t="s">
        <v>348</v>
      </c>
    </row>
    <row r="308" spans="1:4" x14ac:dyDescent="0.25">
      <c r="A308" s="139"/>
      <c r="C308" s="140">
        <v>583</v>
      </c>
      <c r="D308" s="141" t="s">
        <v>349</v>
      </c>
    </row>
    <row r="309" spans="1:4" x14ac:dyDescent="0.25">
      <c r="A309" s="139"/>
      <c r="C309" s="140">
        <v>584</v>
      </c>
      <c r="D309" s="141" t="s">
        <v>350</v>
      </c>
    </row>
    <row r="310" spans="1:4" x14ac:dyDescent="0.25">
      <c r="A310" s="139"/>
      <c r="C310" s="140">
        <v>585</v>
      </c>
      <c r="D310" s="141" t="s">
        <v>351</v>
      </c>
    </row>
    <row r="311" spans="1:4" x14ac:dyDescent="0.25">
      <c r="A311" s="139"/>
      <c r="C311" s="140">
        <v>586</v>
      </c>
      <c r="D311" s="141" t="s">
        <v>352</v>
      </c>
    </row>
    <row r="312" spans="1:4" x14ac:dyDescent="0.25">
      <c r="A312" s="139"/>
      <c r="C312" s="140">
        <v>587</v>
      </c>
      <c r="D312" s="141" t="s">
        <v>353</v>
      </c>
    </row>
    <row r="313" spans="1:4" x14ac:dyDescent="0.25">
      <c r="A313" s="139"/>
      <c r="C313" s="140">
        <v>588</v>
      </c>
      <c r="D313" s="141" t="s">
        <v>354</v>
      </c>
    </row>
    <row r="314" spans="1:4" x14ac:dyDescent="0.25">
      <c r="A314" s="139"/>
      <c r="C314" s="140">
        <v>589</v>
      </c>
      <c r="D314" s="141" t="s">
        <v>355</v>
      </c>
    </row>
    <row r="315" spans="1:4" x14ac:dyDescent="0.25">
      <c r="A315" s="139"/>
      <c r="C315" s="140">
        <v>593</v>
      </c>
      <c r="D315" s="141" t="s">
        <v>356</v>
      </c>
    </row>
    <row r="316" spans="1:4" x14ac:dyDescent="0.25">
      <c r="A316" s="139"/>
      <c r="C316" s="140">
        <v>594</v>
      </c>
      <c r="D316" s="141" t="s">
        <v>357</v>
      </c>
    </row>
    <row r="317" spans="1:4" x14ac:dyDescent="0.25">
      <c r="A317" s="139"/>
      <c r="C317" s="140">
        <v>595</v>
      </c>
      <c r="D317" s="141" t="s">
        <v>358</v>
      </c>
    </row>
    <row r="318" spans="1:4" x14ac:dyDescent="0.25">
      <c r="A318" s="139"/>
      <c r="C318" s="140">
        <v>597</v>
      </c>
      <c r="D318" s="141" t="s">
        <v>359</v>
      </c>
    </row>
    <row r="319" spans="1:4" x14ac:dyDescent="0.25">
      <c r="A319" s="139"/>
      <c r="C319" s="140">
        <v>598</v>
      </c>
      <c r="D319" s="141" t="s">
        <v>360</v>
      </c>
    </row>
    <row r="320" spans="1:4" x14ac:dyDescent="0.25">
      <c r="A320" s="139"/>
      <c r="C320" s="140">
        <v>599</v>
      </c>
      <c r="D320" s="141" t="s">
        <v>361</v>
      </c>
    </row>
    <row r="321" spans="1:4" x14ac:dyDescent="0.25">
      <c r="A321" s="139"/>
      <c r="C321" s="140">
        <v>600</v>
      </c>
      <c r="D321" s="141" t="s">
        <v>362</v>
      </c>
    </row>
    <row r="322" spans="1:4" x14ac:dyDescent="0.25">
      <c r="A322" s="139"/>
      <c r="C322" s="140">
        <v>601</v>
      </c>
      <c r="D322" s="141" t="s">
        <v>363</v>
      </c>
    </row>
    <row r="323" spans="1:4" x14ac:dyDescent="0.25">
      <c r="A323" s="139"/>
      <c r="C323" s="140">
        <v>602</v>
      </c>
      <c r="D323" s="141" t="s">
        <v>364</v>
      </c>
    </row>
    <row r="324" spans="1:4" x14ac:dyDescent="0.25">
      <c r="A324" s="139"/>
      <c r="C324" s="140">
        <v>606</v>
      </c>
      <c r="D324" s="141" t="s">
        <v>365</v>
      </c>
    </row>
    <row r="325" spans="1:4" x14ac:dyDescent="0.25">
      <c r="A325" s="139"/>
      <c r="C325" s="140">
        <v>607</v>
      </c>
      <c r="D325" s="141" t="s">
        <v>366</v>
      </c>
    </row>
    <row r="326" spans="1:4" x14ac:dyDescent="0.25">
      <c r="A326" s="139"/>
      <c r="C326" s="140">
        <v>608</v>
      </c>
      <c r="D326" s="141" t="s">
        <v>367</v>
      </c>
    </row>
    <row r="327" spans="1:4" x14ac:dyDescent="0.25">
      <c r="A327" s="139"/>
      <c r="C327" s="140">
        <v>609</v>
      </c>
      <c r="D327" s="141" t="s">
        <v>368</v>
      </c>
    </row>
    <row r="328" spans="1:4" x14ac:dyDescent="0.25">
      <c r="A328" s="139"/>
      <c r="C328" s="140">
        <v>610</v>
      </c>
      <c r="D328" s="141" t="s">
        <v>369</v>
      </c>
    </row>
    <row r="329" spans="1:4" x14ac:dyDescent="0.25">
      <c r="A329" s="139"/>
      <c r="C329" s="140">
        <v>611</v>
      </c>
      <c r="D329" s="141" t="s">
        <v>370</v>
      </c>
    </row>
    <row r="330" spans="1:4" x14ac:dyDescent="0.25">
      <c r="A330" s="139"/>
      <c r="C330" s="140">
        <v>612</v>
      </c>
      <c r="D330" s="141" t="s">
        <v>371</v>
      </c>
    </row>
    <row r="331" spans="1:4" x14ac:dyDescent="0.25">
      <c r="A331" s="139"/>
      <c r="C331" s="140">
        <v>620</v>
      </c>
      <c r="D331" s="141" t="s">
        <v>372</v>
      </c>
    </row>
    <row r="332" spans="1:4" x14ac:dyDescent="0.25">
      <c r="A332" s="139"/>
      <c r="C332" s="140">
        <v>621</v>
      </c>
      <c r="D332" s="141" t="s">
        <v>373</v>
      </c>
    </row>
    <row r="333" spans="1:4" x14ac:dyDescent="0.25">
      <c r="A333" s="139"/>
      <c r="C333" s="140">
        <v>622</v>
      </c>
      <c r="D333" s="141" t="s">
        <v>374</v>
      </c>
    </row>
    <row r="334" spans="1:4" x14ac:dyDescent="0.25">
      <c r="A334" s="139"/>
      <c r="C334" s="140">
        <v>623</v>
      </c>
      <c r="D334" s="141" t="s">
        <v>375</v>
      </c>
    </row>
    <row r="335" spans="1:4" x14ac:dyDescent="0.25">
      <c r="A335" s="139"/>
      <c r="C335" s="140">
        <v>624</v>
      </c>
      <c r="D335" s="141" t="s">
        <v>376</v>
      </c>
    </row>
    <row r="336" spans="1:4" x14ac:dyDescent="0.25">
      <c r="A336" s="139"/>
      <c r="C336" s="140">
        <v>625</v>
      </c>
      <c r="D336" s="141" t="s">
        <v>377</v>
      </c>
    </row>
    <row r="337" spans="1:4" x14ac:dyDescent="0.25">
      <c r="A337" s="139"/>
      <c r="C337" s="140">
        <v>626</v>
      </c>
      <c r="D337" s="141" t="s">
        <v>378</v>
      </c>
    </row>
    <row r="338" spans="1:4" x14ac:dyDescent="0.25">
      <c r="A338" s="139"/>
      <c r="C338" s="140">
        <v>627</v>
      </c>
      <c r="D338" s="141" t="s">
        <v>379</v>
      </c>
    </row>
    <row r="339" spans="1:4" x14ac:dyDescent="0.25">
      <c r="A339" s="139"/>
      <c r="C339" s="140">
        <v>628</v>
      </c>
      <c r="D339" s="141" t="s">
        <v>380</v>
      </c>
    </row>
    <row r="340" spans="1:4" x14ac:dyDescent="0.25">
      <c r="A340" s="139"/>
      <c r="C340" s="140">
        <v>629</v>
      </c>
      <c r="D340" s="141" t="s">
        <v>381</v>
      </c>
    </row>
    <row r="341" spans="1:4" x14ac:dyDescent="0.25">
      <c r="A341" s="139"/>
      <c r="C341" s="140">
        <v>630</v>
      </c>
      <c r="D341" s="141" t="s">
        <v>382</v>
      </c>
    </row>
    <row r="342" spans="1:4" x14ac:dyDescent="0.25">
      <c r="A342" s="139"/>
      <c r="C342" s="140">
        <v>631</v>
      </c>
      <c r="D342" s="141" t="s">
        <v>383</v>
      </c>
    </row>
    <row r="343" spans="1:4" x14ac:dyDescent="0.25">
      <c r="A343" s="139"/>
      <c r="C343" s="140">
        <v>633</v>
      </c>
      <c r="D343" s="141" t="s">
        <v>384</v>
      </c>
    </row>
    <row r="344" spans="1:4" x14ac:dyDescent="0.25">
      <c r="A344" s="139"/>
      <c r="C344" s="140">
        <v>634</v>
      </c>
      <c r="D344" s="141" t="s">
        <v>385</v>
      </c>
    </row>
    <row r="345" spans="1:4" x14ac:dyDescent="0.25">
      <c r="A345" s="139"/>
      <c r="C345" s="140">
        <v>636</v>
      </c>
      <c r="D345" s="141" t="s">
        <v>386</v>
      </c>
    </row>
    <row r="346" spans="1:4" x14ac:dyDescent="0.25">
      <c r="A346" s="139"/>
      <c r="C346" s="140">
        <v>638</v>
      </c>
      <c r="D346" s="141" t="s">
        <v>387</v>
      </c>
    </row>
    <row r="347" spans="1:4" x14ac:dyDescent="0.25">
      <c r="A347" s="139"/>
      <c r="C347" s="140">
        <v>639</v>
      </c>
      <c r="D347" s="141" t="s">
        <v>388</v>
      </c>
    </row>
    <row r="348" spans="1:4" x14ac:dyDescent="0.25">
      <c r="A348" s="139"/>
      <c r="C348" s="140">
        <v>640</v>
      </c>
      <c r="D348" s="141" t="s">
        <v>389</v>
      </c>
    </row>
    <row r="349" spans="1:4" x14ac:dyDescent="0.25">
      <c r="A349" s="139"/>
      <c r="C349" s="140">
        <v>641</v>
      </c>
      <c r="D349" s="141" t="s">
        <v>390</v>
      </c>
    </row>
    <row r="350" spans="1:4" x14ac:dyDescent="0.25">
      <c r="A350" s="139"/>
      <c r="C350" s="140">
        <v>642</v>
      </c>
      <c r="D350" s="141" t="s">
        <v>391</v>
      </c>
    </row>
    <row r="351" spans="1:4" x14ac:dyDescent="0.25">
      <c r="A351" s="139"/>
      <c r="C351" s="140">
        <v>643</v>
      </c>
      <c r="D351" s="141" t="s">
        <v>897</v>
      </c>
    </row>
    <row r="352" spans="1:4" x14ac:dyDescent="0.25">
      <c r="A352" s="139"/>
      <c r="C352" s="140">
        <v>644</v>
      </c>
      <c r="D352" s="141" t="s">
        <v>898</v>
      </c>
    </row>
    <row r="353" spans="1:4" x14ac:dyDescent="0.25">
      <c r="A353" s="139"/>
      <c r="C353" s="140">
        <v>645</v>
      </c>
      <c r="D353" s="141" t="s">
        <v>899</v>
      </c>
    </row>
    <row r="354" spans="1:4" x14ac:dyDescent="0.25">
      <c r="A354" s="139"/>
      <c r="C354" s="140">
        <v>649</v>
      </c>
      <c r="D354" s="141" t="s">
        <v>392</v>
      </c>
    </row>
    <row r="355" spans="1:4" x14ac:dyDescent="0.25">
      <c r="A355" s="139"/>
      <c r="C355" s="140">
        <v>650</v>
      </c>
      <c r="D355" s="141" t="s">
        <v>393</v>
      </c>
    </row>
    <row r="356" spans="1:4" x14ac:dyDescent="0.25">
      <c r="A356" s="139"/>
      <c r="C356" s="140">
        <v>651</v>
      </c>
      <c r="D356" s="141" t="s">
        <v>394</v>
      </c>
    </row>
    <row r="357" spans="1:4" x14ac:dyDescent="0.25">
      <c r="A357" s="139"/>
      <c r="C357" s="140">
        <v>659</v>
      </c>
      <c r="D357" s="141" t="s">
        <v>395</v>
      </c>
    </row>
    <row r="358" spans="1:4" x14ac:dyDescent="0.25">
      <c r="A358" s="139"/>
      <c r="C358" s="140">
        <v>660</v>
      </c>
      <c r="D358" s="141" t="s">
        <v>396</v>
      </c>
    </row>
    <row r="359" spans="1:4" x14ac:dyDescent="0.25">
      <c r="A359" s="139"/>
      <c r="C359" s="140">
        <v>661</v>
      </c>
      <c r="D359" s="141" t="s">
        <v>397</v>
      </c>
    </row>
    <row r="360" spans="1:4" x14ac:dyDescent="0.25">
      <c r="A360" s="139"/>
      <c r="C360" s="140">
        <v>662</v>
      </c>
      <c r="D360" s="141" t="s">
        <v>398</v>
      </c>
    </row>
    <row r="361" spans="1:4" x14ac:dyDescent="0.25">
      <c r="A361" s="139"/>
      <c r="C361" s="140">
        <v>663</v>
      </c>
      <c r="D361" s="141" t="s">
        <v>900</v>
      </c>
    </row>
    <row r="362" spans="1:4" x14ac:dyDescent="0.25">
      <c r="A362" s="139"/>
      <c r="C362" s="140">
        <v>664</v>
      </c>
      <c r="D362" s="141" t="s">
        <v>901</v>
      </c>
    </row>
    <row r="363" spans="1:4" x14ac:dyDescent="0.25">
      <c r="A363" s="139"/>
      <c r="C363" s="140">
        <v>665</v>
      </c>
      <c r="D363" s="141" t="s">
        <v>902</v>
      </c>
    </row>
    <row r="364" spans="1:4" x14ac:dyDescent="0.25">
      <c r="A364" s="139"/>
      <c r="C364" s="140">
        <v>666</v>
      </c>
      <c r="D364" s="141" t="s">
        <v>903</v>
      </c>
    </row>
    <row r="365" spans="1:4" x14ac:dyDescent="0.25">
      <c r="A365" s="139"/>
      <c r="C365" s="140">
        <v>667</v>
      </c>
      <c r="D365" s="141" t="s">
        <v>399</v>
      </c>
    </row>
    <row r="366" spans="1:4" x14ac:dyDescent="0.25">
      <c r="A366" s="139"/>
      <c r="C366" s="140">
        <v>668</v>
      </c>
      <c r="D366" s="141" t="s">
        <v>400</v>
      </c>
    </row>
    <row r="367" spans="1:4" x14ac:dyDescent="0.25">
      <c r="A367" s="139"/>
      <c r="C367" s="140">
        <v>669</v>
      </c>
      <c r="D367" s="141" t="s">
        <v>401</v>
      </c>
    </row>
    <row r="368" spans="1:4" x14ac:dyDescent="0.25">
      <c r="A368" s="139"/>
      <c r="C368" s="140">
        <v>670</v>
      </c>
      <c r="D368" s="141" t="s">
        <v>402</v>
      </c>
    </row>
    <row r="369" spans="1:4" x14ac:dyDescent="0.25">
      <c r="A369" s="139"/>
      <c r="C369" s="140">
        <v>671</v>
      </c>
      <c r="D369" s="141" t="s">
        <v>403</v>
      </c>
    </row>
    <row r="370" spans="1:4" x14ac:dyDescent="0.25">
      <c r="A370" s="139"/>
      <c r="C370" s="140">
        <v>672</v>
      </c>
      <c r="D370" s="141" t="s">
        <v>404</v>
      </c>
    </row>
    <row r="371" spans="1:4" x14ac:dyDescent="0.25">
      <c r="A371" s="139"/>
      <c r="C371" s="140">
        <v>673</v>
      </c>
      <c r="D371" s="141" t="s">
        <v>904</v>
      </c>
    </row>
    <row r="372" spans="1:4" x14ac:dyDescent="0.25">
      <c r="A372" s="139"/>
      <c r="C372" s="140">
        <v>675</v>
      </c>
      <c r="D372" s="141" t="s">
        <v>405</v>
      </c>
    </row>
    <row r="373" spans="1:4" x14ac:dyDescent="0.25">
      <c r="A373" s="139"/>
      <c r="C373" s="140">
        <v>678</v>
      </c>
      <c r="D373" s="141" t="s">
        <v>406</v>
      </c>
    </row>
    <row r="374" spans="1:4" x14ac:dyDescent="0.25">
      <c r="A374" s="139"/>
      <c r="C374" s="140">
        <v>680</v>
      </c>
      <c r="D374" s="141" t="s">
        <v>407</v>
      </c>
    </row>
    <row r="375" spans="1:4" x14ac:dyDescent="0.25">
      <c r="A375" s="139"/>
      <c r="C375" s="140">
        <v>681</v>
      </c>
      <c r="D375" s="141" t="s">
        <v>408</v>
      </c>
    </row>
    <row r="376" spans="1:4" x14ac:dyDescent="0.25">
      <c r="A376" s="139"/>
      <c r="C376" s="140">
        <v>682</v>
      </c>
      <c r="D376" s="141" t="s">
        <v>409</v>
      </c>
    </row>
    <row r="377" spans="1:4" x14ac:dyDescent="0.25">
      <c r="A377" s="139"/>
      <c r="C377" s="140">
        <v>690</v>
      </c>
      <c r="D377" s="141" t="s">
        <v>410</v>
      </c>
    </row>
    <row r="378" spans="1:4" x14ac:dyDescent="0.25">
      <c r="A378" s="139"/>
      <c r="C378" s="140">
        <v>691</v>
      </c>
      <c r="D378" s="141" t="s">
        <v>411</v>
      </c>
    </row>
    <row r="379" spans="1:4" x14ac:dyDescent="0.25">
      <c r="A379" s="139"/>
      <c r="C379" s="140">
        <v>692</v>
      </c>
      <c r="D379" s="141" t="s">
        <v>412</v>
      </c>
    </row>
    <row r="380" spans="1:4" x14ac:dyDescent="0.25">
      <c r="A380" s="139"/>
      <c r="C380" s="140">
        <v>693</v>
      </c>
      <c r="D380" s="141" t="s">
        <v>413</v>
      </c>
    </row>
    <row r="381" spans="1:4" x14ac:dyDescent="0.25">
      <c r="A381" s="139"/>
      <c r="C381" s="140">
        <v>694</v>
      </c>
      <c r="D381" s="141" t="s">
        <v>905</v>
      </c>
    </row>
    <row r="382" spans="1:4" x14ac:dyDescent="0.25">
      <c r="A382" s="139"/>
      <c r="C382" s="140">
        <v>695</v>
      </c>
      <c r="D382" s="141" t="s">
        <v>414</v>
      </c>
    </row>
    <row r="383" spans="1:4" x14ac:dyDescent="0.25">
      <c r="A383" s="139"/>
      <c r="C383" s="140">
        <v>696</v>
      </c>
      <c r="D383" s="141" t="s">
        <v>907</v>
      </c>
    </row>
    <row r="384" spans="1:4" x14ac:dyDescent="0.25">
      <c r="A384" s="139"/>
      <c r="C384" s="140">
        <v>697</v>
      </c>
      <c r="D384" s="141" t="s">
        <v>415</v>
      </c>
    </row>
    <row r="385" spans="1:4" x14ac:dyDescent="0.25">
      <c r="A385" s="139"/>
      <c r="C385" s="140">
        <v>698</v>
      </c>
      <c r="D385" s="141" t="s">
        <v>906</v>
      </c>
    </row>
    <row r="386" spans="1:4" x14ac:dyDescent="0.25">
      <c r="A386" s="139"/>
      <c r="C386" s="140">
        <v>699</v>
      </c>
      <c r="D386" s="141" t="s">
        <v>416</v>
      </c>
    </row>
    <row r="387" spans="1:4" x14ac:dyDescent="0.25">
      <c r="A387" s="139"/>
      <c r="C387" s="140">
        <v>700</v>
      </c>
      <c r="D387" s="141" t="s">
        <v>417</v>
      </c>
    </row>
    <row r="388" spans="1:4" x14ac:dyDescent="0.25">
      <c r="A388" s="139"/>
      <c r="C388" s="140">
        <v>701</v>
      </c>
      <c r="D388" s="141" t="s">
        <v>418</v>
      </c>
    </row>
    <row r="389" spans="1:4" x14ac:dyDescent="0.25">
      <c r="A389" s="139"/>
      <c r="C389" s="140">
        <v>702</v>
      </c>
      <c r="D389" s="141" t="s">
        <v>419</v>
      </c>
    </row>
    <row r="390" spans="1:4" x14ac:dyDescent="0.25">
      <c r="A390" s="139"/>
      <c r="C390" s="140">
        <v>703</v>
      </c>
      <c r="D390" s="141" t="s">
        <v>420</v>
      </c>
    </row>
    <row r="391" spans="1:4" x14ac:dyDescent="0.25">
      <c r="A391" s="139"/>
      <c r="C391" s="140">
        <v>704</v>
      </c>
      <c r="D391" s="141" t="s">
        <v>421</v>
      </c>
    </row>
    <row r="392" spans="1:4" x14ac:dyDescent="0.25">
      <c r="A392" s="139"/>
      <c r="C392" s="140">
        <v>705</v>
      </c>
      <c r="D392" s="141" t="s">
        <v>422</v>
      </c>
    </row>
    <row r="393" spans="1:4" x14ac:dyDescent="0.25">
      <c r="A393" s="139"/>
      <c r="C393" s="140">
        <v>706</v>
      </c>
      <c r="D393" s="141" t="s">
        <v>423</v>
      </c>
    </row>
    <row r="394" spans="1:4" x14ac:dyDescent="0.25">
      <c r="A394" s="139"/>
      <c r="C394" s="140">
        <v>708</v>
      </c>
      <c r="D394" s="141" t="s">
        <v>424</v>
      </c>
    </row>
    <row r="395" spans="1:4" x14ac:dyDescent="0.25">
      <c r="A395" s="139"/>
      <c r="C395" s="140">
        <v>709</v>
      </c>
      <c r="D395" s="141" t="s">
        <v>425</v>
      </c>
    </row>
    <row r="396" spans="1:4" x14ac:dyDescent="0.25">
      <c r="A396" s="139"/>
      <c r="C396" s="140">
        <v>710</v>
      </c>
      <c r="D396" s="141" t="s">
        <v>426</v>
      </c>
    </row>
    <row r="397" spans="1:4" x14ac:dyDescent="0.25">
      <c r="A397" s="139"/>
      <c r="C397" s="140">
        <v>711</v>
      </c>
      <c r="D397" s="141" t="s">
        <v>427</v>
      </c>
    </row>
    <row r="398" spans="1:4" x14ac:dyDescent="0.25">
      <c r="A398" s="139"/>
      <c r="C398" s="140">
        <v>712</v>
      </c>
      <c r="D398" s="141" t="s">
        <v>428</v>
      </c>
    </row>
    <row r="399" spans="1:4" x14ac:dyDescent="0.25">
      <c r="A399" s="139"/>
      <c r="C399" s="140">
        <v>713</v>
      </c>
      <c r="D399" s="141" t="s">
        <v>908</v>
      </c>
    </row>
    <row r="400" spans="1:4" x14ac:dyDescent="0.25">
      <c r="A400" s="139"/>
      <c r="C400" s="140">
        <v>730</v>
      </c>
      <c r="D400" s="141" t="s">
        <v>429</v>
      </c>
    </row>
    <row r="401" spans="1:4" x14ac:dyDescent="0.25">
      <c r="A401" s="139"/>
      <c r="C401" s="140">
        <v>731</v>
      </c>
      <c r="D401" s="141" t="s">
        <v>430</v>
      </c>
    </row>
    <row r="402" spans="1:4" x14ac:dyDescent="0.25">
      <c r="A402" s="139"/>
      <c r="C402" s="140">
        <v>732</v>
      </c>
      <c r="D402" s="141" t="s">
        <v>431</v>
      </c>
    </row>
    <row r="403" spans="1:4" x14ac:dyDescent="0.25">
      <c r="A403" s="139"/>
      <c r="C403" s="140">
        <v>733</v>
      </c>
      <c r="D403" s="141" t="s">
        <v>432</v>
      </c>
    </row>
    <row r="404" spans="1:4" x14ac:dyDescent="0.25">
      <c r="A404" s="139"/>
      <c r="C404" s="140">
        <v>740</v>
      </c>
      <c r="D404" s="141" t="s">
        <v>433</v>
      </c>
    </row>
    <row r="405" spans="1:4" x14ac:dyDescent="0.25">
      <c r="A405" s="139"/>
      <c r="C405" s="140">
        <v>746</v>
      </c>
      <c r="D405" s="141" t="s">
        <v>915</v>
      </c>
    </row>
    <row r="406" spans="1:4" x14ac:dyDescent="0.25">
      <c r="A406" s="139"/>
      <c r="C406" s="140">
        <v>747</v>
      </c>
      <c r="D406" s="141" t="s">
        <v>916</v>
      </c>
    </row>
    <row r="407" spans="1:4" x14ac:dyDescent="0.25">
      <c r="A407" s="139"/>
      <c r="C407" s="140">
        <v>751</v>
      </c>
      <c r="D407" s="141" t="s">
        <v>394</v>
      </c>
    </row>
    <row r="408" spans="1:4" x14ac:dyDescent="0.25">
      <c r="A408" s="139"/>
      <c r="C408" s="140">
        <v>752</v>
      </c>
      <c r="D408" s="141" t="s">
        <v>434</v>
      </c>
    </row>
    <row r="409" spans="1:4" x14ac:dyDescent="0.25">
      <c r="A409" s="139"/>
      <c r="C409" s="140">
        <v>753</v>
      </c>
      <c r="D409" s="141" t="s">
        <v>435</v>
      </c>
    </row>
    <row r="410" spans="1:4" x14ac:dyDescent="0.25">
      <c r="A410" s="139"/>
      <c r="C410" s="140">
        <v>754</v>
      </c>
      <c r="D410" s="141" t="s">
        <v>436</v>
      </c>
    </row>
    <row r="411" spans="1:4" x14ac:dyDescent="0.25">
      <c r="A411" s="139"/>
      <c r="C411" s="140">
        <v>755</v>
      </c>
      <c r="D411" s="141" t="s">
        <v>437</v>
      </c>
    </row>
    <row r="412" spans="1:4" x14ac:dyDescent="0.25">
      <c r="A412" s="139"/>
      <c r="C412" s="140">
        <v>759</v>
      </c>
      <c r="D412" s="141" t="s">
        <v>438</v>
      </c>
    </row>
    <row r="413" spans="1:4" x14ac:dyDescent="0.25">
      <c r="A413" s="139"/>
      <c r="C413" s="140">
        <v>760</v>
      </c>
      <c r="D413" s="141" t="s">
        <v>917</v>
      </c>
    </row>
    <row r="414" spans="1:4" x14ac:dyDescent="0.25">
      <c r="A414" s="139"/>
      <c r="C414" s="140">
        <v>761</v>
      </c>
      <c r="D414" s="141" t="s">
        <v>439</v>
      </c>
    </row>
    <row r="415" spans="1:4" x14ac:dyDescent="0.25">
      <c r="A415" s="139"/>
      <c r="C415" s="140">
        <v>762</v>
      </c>
      <c r="D415" s="141" t="s">
        <v>440</v>
      </c>
    </row>
    <row r="416" spans="1:4" x14ac:dyDescent="0.25">
      <c r="A416" s="139"/>
      <c r="C416" s="140">
        <v>763</v>
      </c>
      <c r="D416" s="141" t="s">
        <v>909</v>
      </c>
    </row>
    <row r="417" spans="1:4" x14ac:dyDescent="0.25">
      <c r="A417" s="139"/>
      <c r="C417" s="140">
        <v>766</v>
      </c>
      <c r="D417" s="141" t="s">
        <v>918</v>
      </c>
    </row>
    <row r="418" spans="1:4" x14ac:dyDescent="0.25">
      <c r="A418" s="139"/>
      <c r="C418" s="140">
        <v>767</v>
      </c>
      <c r="D418" s="141" t="s">
        <v>919</v>
      </c>
    </row>
    <row r="419" spans="1:4" x14ac:dyDescent="0.25">
      <c r="A419" s="139"/>
      <c r="C419" s="140">
        <v>768</v>
      </c>
      <c r="D419" s="141" t="s">
        <v>441</v>
      </c>
    </row>
    <row r="420" spans="1:4" x14ac:dyDescent="0.25">
      <c r="A420" s="139"/>
      <c r="C420" s="140">
        <v>769</v>
      </c>
      <c r="D420" s="141" t="s">
        <v>442</v>
      </c>
    </row>
    <row r="421" spans="1:4" x14ac:dyDescent="0.25">
      <c r="A421" s="139"/>
      <c r="C421" s="140">
        <v>770</v>
      </c>
      <c r="D421" s="141" t="s">
        <v>443</v>
      </c>
    </row>
    <row r="422" spans="1:4" x14ac:dyDescent="0.25">
      <c r="A422" s="139"/>
      <c r="C422" s="140">
        <v>771</v>
      </c>
      <c r="D422" s="141" t="s">
        <v>444</v>
      </c>
    </row>
    <row r="423" spans="1:4" x14ac:dyDescent="0.25">
      <c r="A423" s="139"/>
      <c r="C423" s="140">
        <v>772</v>
      </c>
      <c r="D423" s="141" t="s">
        <v>445</v>
      </c>
    </row>
    <row r="424" spans="1:4" x14ac:dyDescent="0.25">
      <c r="A424" s="139"/>
      <c r="C424" s="140">
        <v>773</v>
      </c>
      <c r="D424" s="141" t="s">
        <v>910</v>
      </c>
    </row>
    <row r="425" spans="1:4" x14ac:dyDescent="0.25">
      <c r="A425" s="139"/>
      <c r="C425" s="140">
        <v>774</v>
      </c>
      <c r="D425" s="141" t="s">
        <v>446</v>
      </c>
    </row>
    <row r="426" spans="1:4" x14ac:dyDescent="0.25">
      <c r="A426" s="139"/>
      <c r="C426" s="140">
        <v>775</v>
      </c>
      <c r="D426" s="141" t="s">
        <v>447</v>
      </c>
    </row>
    <row r="427" spans="1:4" x14ac:dyDescent="0.25">
      <c r="A427" s="139"/>
      <c r="C427" s="140">
        <v>778</v>
      </c>
      <c r="D427" s="141" t="s">
        <v>448</v>
      </c>
    </row>
    <row r="428" spans="1:4" x14ac:dyDescent="0.25">
      <c r="A428" s="139"/>
      <c r="C428" s="140">
        <v>790</v>
      </c>
      <c r="D428" s="141" t="s">
        <v>449</v>
      </c>
    </row>
    <row r="429" spans="1:4" x14ac:dyDescent="0.25">
      <c r="A429" s="139"/>
      <c r="C429" s="140">
        <v>791</v>
      </c>
      <c r="D429" s="141" t="s">
        <v>450</v>
      </c>
    </row>
    <row r="430" spans="1:4" x14ac:dyDescent="0.25">
      <c r="A430" s="139"/>
      <c r="C430" s="140">
        <v>792</v>
      </c>
      <c r="D430" s="141" t="s">
        <v>451</v>
      </c>
    </row>
    <row r="431" spans="1:4" x14ac:dyDescent="0.25">
      <c r="A431" s="139"/>
      <c r="C431" s="140">
        <v>793</v>
      </c>
      <c r="D431" s="141" t="s">
        <v>452</v>
      </c>
    </row>
    <row r="432" spans="1:4" x14ac:dyDescent="0.25">
      <c r="A432" s="139"/>
      <c r="C432" s="140">
        <v>794</v>
      </c>
      <c r="D432" s="141" t="s">
        <v>453</v>
      </c>
    </row>
    <row r="433" spans="1:4" x14ac:dyDescent="0.25">
      <c r="A433" s="139"/>
      <c r="C433" s="140">
        <v>795</v>
      </c>
      <c r="D433" s="141" t="s">
        <v>454</v>
      </c>
    </row>
    <row r="434" spans="1:4" x14ac:dyDescent="0.25">
      <c r="A434" s="139"/>
      <c r="C434" s="140">
        <v>796</v>
      </c>
      <c r="D434" s="141" t="s">
        <v>911</v>
      </c>
    </row>
    <row r="435" spans="1:4" x14ac:dyDescent="0.25">
      <c r="A435" s="139"/>
      <c r="C435" s="140">
        <v>797</v>
      </c>
      <c r="D435" s="141" t="s">
        <v>455</v>
      </c>
    </row>
    <row r="436" spans="1:4" x14ac:dyDescent="0.25">
      <c r="A436" s="139"/>
      <c r="C436" s="140">
        <v>798</v>
      </c>
      <c r="D436" s="141" t="s">
        <v>912</v>
      </c>
    </row>
    <row r="437" spans="1:4" x14ac:dyDescent="0.25">
      <c r="A437" s="139"/>
      <c r="C437" s="140">
        <v>799</v>
      </c>
      <c r="D437" s="141" t="s">
        <v>456</v>
      </c>
    </row>
    <row r="438" spans="1:4" x14ac:dyDescent="0.25">
      <c r="A438" s="139"/>
      <c r="C438" s="140">
        <v>800</v>
      </c>
      <c r="D438" s="141" t="s">
        <v>457</v>
      </c>
    </row>
    <row r="439" spans="1:4" x14ac:dyDescent="0.25">
      <c r="A439" s="139"/>
      <c r="C439" s="140">
        <v>802</v>
      </c>
      <c r="D439" s="141" t="s">
        <v>913</v>
      </c>
    </row>
    <row r="440" spans="1:4" x14ac:dyDescent="0.25">
      <c r="A440" s="139"/>
      <c r="C440" s="140">
        <v>810</v>
      </c>
      <c r="D440" s="141" t="s">
        <v>458</v>
      </c>
    </row>
    <row r="441" spans="1:4" x14ac:dyDescent="0.25">
      <c r="A441" s="139"/>
      <c r="C441" s="140">
        <v>811</v>
      </c>
      <c r="D441" s="141" t="s">
        <v>459</v>
      </c>
    </row>
    <row r="442" spans="1:4" x14ac:dyDescent="0.25">
      <c r="A442" s="139"/>
      <c r="C442" s="140">
        <v>812</v>
      </c>
      <c r="D442" s="141" t="s">
        <v>460</v>
      </c>
    </row>
    <row r="443" spans="1:4" x14ac:dyDescent="0.25">
      <c r="A443" s="139"/>
      <c r="C443" s="140">
        <v>813</v>
      </c>
      <c r="D443" s="141" t="s">
        <v>914</v>
      </c>
    </row>
    <row r="444" spans="1:4" x14ac:dyDescent="0.25">
      <c r="A444" s="139"/>
      <c r="C444" s="140">
        <v>820</v>
      </c>
      <c r="D444" s="141" t="s">
        <v>461</v>
      </c>
    </row>
    <row r="445" spans="1:4" x14ac:dyDescent="0.25">
      <c r="A445" s="139"/>
      <c r="C445" s="140">
        <v>821</v>
      </c>
      <c r="D445" s="141" t="s">
        <v>462</v>
      </c>
    </row>
    <row r="446" spans="1:4" x14ac:dyDescent="0.25">
      <c r="A446" s="139"/>
      <c r="C446" s="140">
        <v>830</v>
      </c>
      <c r="D446" s="141" t="s">
        <v>382</v>
      </c>
    </row>
    <row r="447" spans="1:4" x14ac:dyDescent="0.25">
      <c r="A447" s="139"/>
      <c r="C447" s="140">
        <v>833</v>
      </c>
      <c r="D447" s="141" t="s">
        <v>384</v>
      </c>
    </row>
    <row r="448" spans="1:4" x14ac:dyDescent="0.25">
      <c r="A448" s="139"/>
      <c r="C448" s="140">
        <v>834</v>
      </c>
      <c r="D448" s="141" t="s">
        <v>463</v>
      </c>
    </row>
    <row r="449" spans="1:4" x14ac:dyDescent="0.25">
      <c r="A449" s="139"/>
      <c r="C449" s="140">
        <v>835</v>
      </c>
      <c r="D449" s="141" t="s">
        <v>464</v>
      </c>
    </row>
    <row r="450" spans="1:4" x14ac:dyDescent="0.25">
      <c r="A450" s="139"/>
      <c r="C450" s="140">
        <v>836</v>
      </c>
      <c r="D450" s="141" t="s">
        <v>465</v>
      </c>
    </row>
    <row r="451" spans="1:4" x14ac:dyDescent="0.25">
      <c r="A451" s="139"/>
      <c r="C451" s="140">
        <v>837</v>
      </c>
      <c r="D451" s="141" t="s">
        <v>466</v>
      </c>
    </row>
    <row r="452" spans="1:4" x14ac:dyDescent="0.25">
      <c r="A452" s="139"/>
      <c r="C452" s="140">
        <v>838</v>
      </c>
      <c r="D452" s="141" t="s">
        <v>387</v>
      </c>
    </row>
    <row r="453" spans="1:4" x14ac:dyDescent="0.25">
      <c r="A453" s="139"/>
      <c r="C453" s="140">
        <v>840</v>
      </c>
      <c r="D453" s="141" t="s">
        <v>467</v>
      </c>
    </row>
    <row r="454" spans="1:4" x14ac:dyDescent="0.25">
      <c r="A454" s="139"/>
      <c r="C454" s="140">
        <v>841</v>
      </c>
      <c r="D454" s="141" t="s">
        <v>468</v>
      </c>
    </row>
    <row r="455" spans="1:4" x14ac:dyDescent="0.25">
      <c r="A455" s="139"/>
      <c r="C455" s="140">
        <v>842</v>
      </c>
      <c r="D455" s="141" t="s">
        <v>469</v>
      </c>
    </row>
    <row r="456" spans="1:4" x14ac:dyDescent="0.25">
      <c r="A456" s="139"/>
      <c r="C456" s="140">
        <v>850</v>
      </c>
      <c r="D456" s="141" t="s">
        <v>470</v>
      </c>
    </row>
    <row r="457" spans="1:4" x14ac:dyDescent="0.25">
      <c r="A457" s="139"/>
      <c r="C457" s="140">
        <v>851</v>
      </c>
      <c r="D457" s="141" t="s">
        <v>471</v>
      </c>
    </row>
    <row r="458" spans="1:4" x14ac:dyDescent="0.25">
      <c r="A458" s="139"/>
      <c r="C458" s="140">
        <v>860</v>
      </c>
      <c r="D458" s="141" t="s">
        <v>472</v>
      </c>
    </row>
    <row r="459" spans="1:4" x14ac:dyDescent="0.25">
      <c r="A459" s="139"/>
      <c r="C459" s="140">
        <v>862</v>
      </c>
      <c r="D459" s="141" t="s">
        <v>473</v>
      </c>
    </row>
    <row r="460" spans="1:4" x14ac:dyDescent="0.25">
      <c r="A460" s="139"/>
      <c r="C460" s="140">
        <v>891</v>
      </c>
      <c r="D460" s="141" t="s">
        <v>474</v>
      </c>
    </row>
    <row r="461" spans="1:4" x14ac:dyDescent="0.25">
      <c r="A461" s="139"/>
      <c r="C461" s="140">
        <v>892</v>
      </c>
      <c r="D461" s="141" t="s">
        <v>475</v>
      </c>
    </row>
    <row r="462" spans="1:4" x14ac:dyDescent="0.25">
      <c r="A462" s="139"/>
      <c r="C462" s="140">
        <v>900</v>
      </c>
      <c r="D462" s="141" t="s">
        <v>476</v>
      </c>
    </row>
    <row r="463" spans="1:4" x14ac:dyDescent="0.25">
      <c r="A463" s="139"/>
      <c r="C463" s="140">
        <v>902</v>
      </c>
      <c r="D463" s="141" t="s">
        <v>477</v>
      </c>
    </row>
    <row r="464" spans="1:4" x14ac:dyDescent="0.25">
      <c r="A464" s="139"/>
      <c r="C464" s="140">
        <v>910</v>
      </c>
      <c r="D464" s="141" t="s">
        <v>478</v>
      </c>
    </row>
    <row r="465" spans="1:4" x14ac:dyDescent="0.25">
      <c r="A465" s="139"/>
      <c r="C465" s="140">
        <v>911</v>
      </c>
      <c r="D465" s="141" t="s">
        <v>479</v>
      </c>
    </row>
    <row r="466" spans="1:4" x14ac:dyDescent="0.25">
      <c r="A466" s="139"/>
      <c r="C466" s="140">
        <v>912</v>
      </c>
      <c r="D466" s="141" t="s">
        <v>480</v>
      </c>
    </row>
    <row r="467" spans="1:4" x14ac:dyDescent="0.25">
      <c r="A467" s="139"/>
      <c r="C467" s="140">
        <v>920</v>
      </c>
      <c r="D467" s="141" t="s">
        <v>481</v>
      </c>
    </row>
    <row r="468" spans="1:4" x14ac:dyDescent="0.25">
      <c r="A468" s="139"/>
      <c r="C468" s="140">
        <v>921</v>
      </c>
      <c r="D468" s="141" t="s">
        <v>462</v>
      </c>
    </row>
    <row r="469" spans="1:4" x14ac:dyDescent="0.25">
      <c r="A469" s="139"/>
      <c r="C469" s="140">
        <v>940</v>
      </c>
      <c r="D469" s="141" t="s">
        <v>482</v>
      </c>
    </row>
    <row r="470" spans="1:4" x14ac:dyDescent="0.25">
      <c r="A470" s="139"/>
      <c r="C470" s="140">
        <v>941</v>
      </c>
      <c r="D470" s="141" t="s">
        <v>483</v>
      </c>
    </row>
    <row r="471" spans="1:4" x14ac:dyDescent="0.25">
      <c r="A471" s="139"/>
      <c r="C471" s="140">
        <v>942</v>
      </c>
      <c r="D471" s="141" t="s">
        <v>484</v>
      </c>
    </row>
    <row r="472" spans="1:4" x14ac:dyDescent="0.25">
      <c r="A472" s="139"/>
      <c r="C472" s="140">
        <v>950</v>
      </c>
      <c r="D472" s="141" t="s">
        <v>485</v>
      </c>
    </row>
    <row r="473" spans="1:4" x14ac:dyDescent="0.25">
      <c r="A473" s="139"/>
      <c r="C473" s="140">
        <v>951</v>
      </c>
      <c r="D473" s="141" t="s">
        <v>486</v>
      </c>
    </row>
    <row r="474" spans="1:4" x14ac:dyDescent="0.25">
      <c r="A474" s="139"/>
      <c r="C474" s="140">
        <v>960</v>
      </c>
      <c r="D474" s="141" t="s">
        <v>487</v>
      </c>
    </row>
    <row r="475" spans="1:4" x14ac:dyDescent="0.25">
      <c r="A475" s="139"/>
      <c r="C475" s="140">
        <v>962</v>
      </c>
      <c r="D475" s="141" t="s">
        <v>488</v>
      </c>
    </row>
    <row r="476" spans="1:4" x14ac:dyDescent="0.25">
      <c r="A476" s="139"/>
      <c r="C476" s="140">
        <v>991</v>
      </c>
      <c r="D476" s="141" t="s">
        <v>489</v>
      </c>
    </row>
    <row r="477" spans="1:4" x14ac:dyDescent="0.25">
      <c r="A477" s="139"/>
      <c r="C477" s="140">
        <v>992</v>
      </c>
      <c r="D477" s="141" t="s">
        <v>490</v>
      </c>
    </row>
    <row r="478" spans="1:4" x14ac:dyDescent="0.25">
      <c r="A478" s="139"/>
      <c r="C478" s="140">
        <v>993</v>
      </c>
      <c r="D478" s="141" t="s">
        <v>491</v>
      </c>
    </row>
    <row r="479" spans="1:4" x14ac:dyDescent="0.25">
      <c r="A479" s="139"/>
      <c r="C479" s="140">
        <v>994</v>
      </c>
      <c r="D479" s="141" t="s">
        <v>492</v>
      </c>
    </row>
    <row r="480" spans="1:4" x14ac:dyDescent="0.25">
      <c r="A480" s="139"/>
      <c r="C480" s="140">
        <v>1030</v>
      </c>
      <c r="D480" s="141" t="s">
        <v>493</v>
      </c>
    </row>
    <row r="481" spans="1:4" x14ac:dyDescent="0.25">
      <c r="A481" s="139"/>
      <c r="C481" s="140">
        <v>1034</v>
      </c>
      <c r="D481" s="141" t="s">
        <v>104</v>
      </c>
    </row>
    <row r="482" spans="1:4" x14ac:dyDescent="0.25">
      <c r="A482" s="139"/>
      <c r="C482" s="140">
        <v>1040</v>
      </c>
      <c r="D482" s="141" t="s">
        <v>494</v>
      </c>
    </row>
    <row r="483" spans="1:4" x14ac:dyDescent="0.25">
      <c r="A483" s="139"/>
      <c r="C483" s="140">
        <v>1044</v>
      </c>
      <c r="D483" s="141" t="s">
        <v>495</v>
      </c>
    </row>
    <row r="484" spans="1:4" x14ac:dyDescent="0.25">
      <c r="A484" s="139"/>
      <c r="C484" s="140">
        <v>1110</v>
      </c>
      <c r="D484" s="141" t="s">
        <v>496</v>
      </c>
    </row>
    <row r="485" spans="1:4" x14ac:dyDescent="0.25">
      <c r="A485" s="139"/>
      <c r="C485" s="140">
        <v>1111</v>
      </c>
      <c r="D485" s="141" t="s">
        <v>497</v>
      </c>
    </row>
    <row r="486" spans="1:4" x14ac:dyDescent="0.25">
      <c r="A486" s="139"/>
      <c r="C486" s="140">
        <v>1140</v>
      </c>
      <c r="D486" s="141" t="s">
        <v>498</v>
      </c>
    </row>
    <row r="487" spans="1:4" x14ac:dyDescent="0.25">
      <c r="A487" s="139"/>
      <c r="C487" s="140">
        <v>1141</v>
      </c>
      <c r="D487" s="141" t="s">
        <v>499</v>
      </c>
    </row>
    <row r="488" spans="1:4" x14ac:dyDescent="0.25">
      <c r="A488" s="139"/>
      <c r="C488" s="140">
        <v>1142</v>
      </c>
      <c r="D488" s="141" t="s">
        <v>500</v>
      </c>
    </row>
    <row r="489" spans="1:4" x14ac:dyDescent="0.25">
      <c r="A489" s="139"/>
      <c r="C489" s="140">
        <v>1143</v>
      </c>
      <c r="D489" s="141" t="s">
        <v>501</v>
      </c>
    </row>
    <row r="490" spans="1:4" x14ac:dyDescent="0.25">
      <c r="A490" s="139"/>
      <c r="C490" s="140">
        <v>1144</v>
      </c>
      <c r="D490" s="141" t="s">
        <v>502</v>
      </c>
    </row>
    <row r="491" spans="1:4" x14ac:dyDescent="0.25">
      <c r="A491" s="139"/>
      <c r="C491" s="140">
        <v>1145</v>
      </c>
      <c r="D491" s="141" t="s">
        <v>503</v>
      </c>
    </row>
    <row r="492" spans="1:4" x14ac:dyDescent="0.25">
      <c r="A492" s="139"/>
      <c r="C492" s="140">
        <v>1146</v>
      </c>
      <c r="D492" s="141" t="s">
        <v>504</v>
      </c>
    </row>
    <row r="493" spans="1:4" x14ac:dyDescent="0.25">
      <c r="A493" s="139"/>
      <c r="C493" s="140">
        <v>1340</v>
      </c>
      <c r="D493" s="141" t="s">
        <v>505</v>
      </c>
    </row>
    <row r="494" spans="1:4" x14ac:dyDescent="0.25">
      <c r="A494" s="139"/>
      <c r="C494" s="140">
        <v>1341</v>
      </c>
      <c r="D494" s="141" t="s">
        <v>506</v>
      </c>
    </row>
    <row r="495" spans="1:4" x14ac:dyDescent="0.25">
      <c r="A495" s="139"/>
      <c r="C495" s="140">
        <v>1370</v>
      </c>
      <c r="D495" s="141" t="s">
        <v>507</v>
      </c>
    </row>
    <row r="496" spans="1:4" x14ac:dyDescent="0.25">
      <c r="A496" s="139"/>
      <c r="C496" s="140">
        <v>1371</v>
      </c>
      <c r="D496" s="141" t="s">
        <v>508</v>
      </c>
    </row>
    <row r="497" spans="1:4" x14ac:dyDescent="0.25">
      <c r="A497" s="139"/>
      <c r="C497" s="140">
        <v>1533</v>
      </c>
      <c r="D497" s="141" t="s">
        <v>509</v>
      </c>
    </row>
    <row r="498" spans="1:4" x14ac:dyDescent="0.25">
      <c r="A498" s="139"/>
      <c r="C498" s="140">
        <v>1534</v>
      </c>
      <c r="D498" s="141" t="s">
        <v>510</v>
      </c>
    </row>
    <row r="499" spans="1:4" x14ac:dyDescent="0.25">
      <c r="A499" s="139"/>
      <c r="C499" s="140">
        <v>1535</v>
      </c>
      <c r="D499" s="141" t="s">
        <v>511</v>
      </c>
    </row>
    <row r="500" spans="1:4" x14ac:dyDescent="0.25">
      <c r="A500" s="139"/>
      <c r="C500" s="140">
        <v>1536</v>
      </c>
      <c r="D500" s="141" t="s">
        <v>512</v>
      </c>
    </row>
    <row r="501" spans="1:4" x14ac:dyDescent="0.25">
      <c r="A501" s="139"/>
      <c r="C501" s="140">
        <v>1543</v>
      </c>
      <c r="D501" s="141" t="s">
        <v>513</v>
      </c>
    </row>
    <row r="502" spans="1:4" x14ac:dyDescent="0.25">
      <c r="A502" s="139"/>
      <c r="C502" s="140">
        <v>1544</v>
      </c>
      <c r="D502" s="141" t="s">
        <v>514</v>
      </c>
    </row>
    <row r="503" spans="1:4" x14ac:dyDescent="0.25">
      <c r="A503" s="139"/>
      <c r="C503" s="140">
        <v>1545</v>
      </c>
      <c r="D503" s="141" t="s">
        <v>515</v>
      </c>
    </row>
    <row r="504" spans="1:4" x14ac:dyDescent="0.25">
      <c r="A504" s="139"/>
      <c r="C504" s="140">
        <v>1546</v>
      </c>
      <c r="D504" s="141" t="s">
        <v>516</v>
      </c>
    </row>
    <row r="505" spans="1:4" x14ac:dyDescent="0.25">
      <c r="A505" s="139"/>
      <c r="C505" s="140">
        <v>1603</v>
      </c>
      <c r="D505" s="141" t="s">
        <v>517</v>
      </c>
    </row>
    <row r="506" spans="1:4" x14ac:dyDescent="0.25">
      <c r="A506" s="139"/>
      <c r="C506" s="140">
        <v>1604</v>
      </c>
      <c r="D506" s="141" t="s">
        <v>518</v>
      </c>
    </row>
    <row r="507" spans="1:4" x14ac:dyDescent="0.25">
      <c r="A507" s="139"/>
      <c r="C507" s="140">
        <v>1605</v>
      </c>
      <c r="D507" s="141" t="s">
        <v>519</v>
      </c>
    </row>
    <row r="508" spans="1:4" x14ac:dyDescent="0.25">
      <c r="A508" s="139"/>
      <c r="C508" s="140">
        <v>1613</v>
      </c>
      <c r="D508" s="141" t="s">
        <v>520</v>
      </c>
    </row>
    <row r="509" spans="1:4" x14ac:dyDescent="0.25">
      <c r="A509" s="139"/>
      <c r="C509" s="140">
        <v>1614</v>
      </c>
      <c r="D509" s="141" t="s">
        <v>521</v>
      </c>
    </row>
    <row r="510" spans="1:4" x14ac:dyDescent="0.25">
      <c r="A510" s="139"/>
      <c r="C510" s="140">
        <v>1615</v>
      </c>
      <c r="D510" s="141" t="s">
        <v>522</v>
      </c>
    </row>
    <row r="511" spans="1:4" x14ac:dyDescent="0.25">
      <c r="A511" s="139"/>
      <c r="C511" s="140">
        <v>1623</v>
      </c>
      <c r="D511" s="141" t="s">
        <v>523</v>
      </c>
    </row>
    <row r="512" spans="1:4" x14ac:dyDescent="0.25">
      <c r="A512" s="139"/>
      <c r="C512" s="140">
        <v>1624</v>
      </c>
      <c r="D512" s="141" t="s">
        <v>524</v>
      </c>
    </row>
    <row r="513" spans="1:4" x14ac:dyDescent="0.25">
      <c r="A513" s="139"/>
      <c r="C513" s="140">
        <v>1625</v>
      </c>
      <c r="D513" s="141" t="s">
        <v>525</v>
      </c>
    </row>
    <row r="514" spans="1:4" x14ac:dyDescent="0.25">
      <c r="A514" s="139"/>
      <c r="C514" s="140">
        <v>1633</v>
      </c>
      <c r="D514" s="141" t="s">
        <v>526</v>
      </c>
    </row>
    <row r="515" spans="1:4" x14ac:dyDescent="0.25">
      <c r="A515" s="139"/>
      <c r="C515" s="140">
        <v>1634</v>
      </c>
      <c r="D515" s="141" t="s">
        <v>527</v>
      </c>
    </row>
    <row r="516" spans="1:4" x14ac:dyDescent="0.25">
      <c r="A516" s="139"/>
      <c r="C516" s="140">
        <v>1635</v>
      </c>
      <c r="D516" s="141" t="s">
        <v>528</v>
      </c>
    </row>
    <row r="517" spans="1:4" x14ac:dyDescent="0.25">
      <c r="A517" s="139"/>
      <c r="C517" s="140">
        <v>1765</v>
      </c>
      <c r="D517" s="141" t="s">
        <v>529</v>
      </c>
    </row>
    <row r="518" spans="1:4" x14ac:dyDescent="0.25">
      <c r="A518" s="139"/>
      <c r="C518" s="140">
        <v>1768</v>
      </c>
      <c r="D518" s="141" t="s">
        <v>530</v>
      </c>
    </row>
    <row r="519" spans="1:4" x14ac:dyDescent="0.25">
      <c r="A519" s="139"/>
      <c r="C519" s="140">
        <v>2403</v>
      </c>
      <c r="D519" s="141" t="s">
        <v>531</v>
      </c>
    </row>
    <row r="520" spans="1:4" x14ac:dyDescent="0.25">
      <c r="A520" s="139"/>
      <c r="C520" s="140">
        <v>2404</v>
      </c>
      <c r="D520" s="141" t="s">
        <v>532</v>
      </c>
    </row>
    <row r="521" spans="1:4" x14ac:dyDescent="0.25">
      <c r="A521" s="139"/>
      <c r="C521" s="140">
        <v>2405</v>
      </c>
      <c r="D521" s="141" t="s">
        <v>533</v>
      </c>
    </row>
    <row r="522" spans="1:4" x14ac:dyDescent="0.25">
      <c r="A522" s="139"/>
      <c r="C522" s="140">
        <v>2413</v>
      </c>
      <c r="D522" s="141" t="s">
        <v>534</v>
      </c>
    </row>
    <row r="523" spans="1:4" x14ac:dyDescent="0.25">
      <c r="A523" s="139"/>
      <c r="C523" s="140">
        <v>2414</v>
      </c>
      <c r="D523" s="141" t="s">
        <v>535</v>
      </c>
    </row>
    <row r="524" spans="1:4" x14ac:dyDescent="0.25">
      <c r="A524" s="139"/>
      <c r="C524" s="140">
        <v>2415</v>
      </c>
      <c r="D524" s="141" t="s">
        <v>536</v>
      </c>
    </row>
    <row r="525" spans="1:4" x14ac:dyDescent="0.25">
      <c r="A525" s="139"/>
      <c r="C525" s="140">
        <v>2423</v>
      </c>
      <c r="D525" s="141" t="s">
        <v>537</v>
      </c>
    </row>
    <row r="526" spans="1:4" x14ac:dyDescent="0.25">
      <c r="A526" s="139"/>
      <c r="C526" s="140">
        <v>2424</v>
      </c>
      <c r="D526" s="141" t="s">
        <v>538</v>
      </c>
    </row>
    <row r="527" spans="1:4" x14ac:dyDescent="0.25">
      <c r="A527" s="139"/>
      <c r="C527" s="140">
        <v>2425</v>
      </c>
      <c r="D527" s="141" t="s">
        <v>539</v>
      </c>
    </row>
    <row r="528" spans="1:4" x14ac:dyDescent="0.25">
      <c r="A528" s="139"/>
      <c r="C528" s="140">
        <v>2493</v>
      </c>
      <c r="D528" s="141" t="s">
        <v>540</v>
      </c>
    </row>
    <row r="529" spans="1:4" x14ac:dyDescent="0.25">
      <c r="A529" s="139"/>
      <c r="C529" s="140">
        <v>2494</v>
      </c>
      <c r="D529" s="141" t="s">
        <v>541</v>
      </c>
    </row>
    <row r="530" spans="1:4" x14ac:dyDescent="0.25">
      <c r="A530" s="139"/>
      <c r="C530" s="140">
        <v>2495</v>
      </c>
      <c r="D530" s="141" t="s">
        <v>542</v>
      </c>
    </row>
    <row r="531" spans="1:4" x14ac:dyDescent="0.25">
      <c r="A531" s="139"/>
      <c r="C531" s="140">
        <v>2550</v>
      </c>
      <c r="D531" s="141" t="s">
        <v>543</v>
      </c>
    </row>
    <row r="532" spans="1:4" x14ac:dyDescent="0.25">
      <c r="A532" s="139"/>
      <c r="C532" s="140">
        <v>2553</v>
      </c>
      <c r="D532" s="141" t="s">
        <v>544</v>
      </c>
    </row>
    <row r="533" spans="1:4" x14ac:dyDescent="0.25">
      <c r="A533" s="139"/>
      <c r="C533" s="140">
        <v>2800</v>
      </c>
      <c r="D533" s="141" t="s">
        <v>545</v>
      </c>
    </row>
    <row r="534" spans="1:4" x14ac:dyDescent="0.25">
      <c r="A534" s="139"/>
      <c r="C534" s="140">
        <v>2801</v>
      </c>
      <c r="D534" s="141" t="s">
        <v>546</v>
      </c>
    </row>
    <row r="535" spans="1:4" x14ac:dyDescent="0.25">
      <c r="A535" s="139"/>
      <c r="C535" s="140">
        <v>2802</v>
      </c>
      <c r="D535" s="141" t="s">
        <v>547</v>
      </c>
    </row>
    <row r="536" spans="1:4" x14ac:dyDescent="0.25">
      <c r="A536" s="139"/>
      <c r="C536" s="140">
        <v>2803</v>
      </c>
      <c r="D536" s="141" t="s">
        <v>548</v>
      </c>
    </row>
    <row r="537" spans="1:4" x14ac:dyDescent="0.25">
      <c r="A537" s="139"/>
      <c r="C537" s="140">
        <v>2805</v>
      </c>
      <c r="D537" s="141" t="s">
        <v>549</v>
      </c>
    </row>
    <row r="538" spans="1:4" x14ac:dyDescent="0.25">
      <c r="A538" s="139"/>
      <c r="C538" s="140">
        <v>2806</v>
      </c>
      <c r="D538" s="141" t="s">
        <v>550</v>
      </c>
    </row>
    <row r="539" spans="1:4" x14ac:dyDescent="0.25">
      <c r="A539" s="139"/>
      <c r="C539" s="140">
        <v>2811</v>
      </c>
      <c r="D539" s="141" t="s">
        <v>551</v>
      </c>
    </row>
    <row r="540" spans="1:4" x14ac:dyDescent="0.25">
      <c r="A540" s="139"/>
      <c r="C540" s="140">
        <v>2812</v>
      </c>
      <c r="D540" s="141" t="s">
        <v>552</v>
      </c>
    </row>
    <row r="541" spans="1:4" x14ac:dyDescent="0.25">
      <c r="A541" s="139"/>
      <c r="C541" s="140">
        <v>2813</v>
      </c>
      <c r="D541" s="141" t="s">
        <v>553</v>
      </c>
    </row>
    <row r="542" spans="1:4" x14ac:dyDescent="0.25">
      <c r="A542" s="139"/>
      <c r="C542" s="140">
        <v>2814</v>
      </c>
      <c r="D542" s="141" t="s">
        <v>554</v>
      </c>
    </row>
    <row r="543" spans="1:4" x14ac:dyDescent="0.25">
      <c r="A543" s="139"/>
      <c r="C543" s="140">
        <v>2815</v>
      </c>
      <c r="D543" s="141" t="s">
        <v>555</v>
      </c>
    </row>
    <row r="544" spans="1:4" x14ac:dyDescent="0.25">
      <c r="A544" s="139"/>
      <c r="C544" s="140">
        <v>2816</v>
      </c>
      <c r="D544" s="141" t="s">
        <v>556</v>
      </c>
    </row>
    <row r="545" spans="1:4" x14ac:dyDescent="0.25">
      <c r="A545" s="139"/>
      <c r="C545" s="140">
        <v>2817</v>
      </c>
      <c r="D545" s="141" t="s">
        <v>557</v>
      </c>
    </row>
    <row r="546" spans="1:4" x14ac:dyDescent="0.25">
      <c r="A546" s="139"/>
      <c r="C546" s="140">
        <v>2818</v>
      </c>
      <c r="D546" s="141" t="s">
        <v>558</v>
      </c>
    </row>
    <row r="547" spans="1:4" x14ac:dyDescent="0.25">
      <c r="A547" s="139"/>
      <c r="C547" s="140">
        <v>2819</v>
      </c>
      <c r="D547" s="141" t="s">
        <v>559</v>
      </c>
    </row>
    <row r="548" spans="1:4" x14ac:dyDescent="0.25">
      <c r="A548" s="139"/>
      <c r="C548" s="140">
        <v>2900</v>
      </c>
      <c r="D548" s="141" t="s">
        <v>560</v>
      </c>
    </row>
    <row r="549" spans="1:4" x14ac:dyDescent="0.25">
      <c r="A549" s="139"/>
      <c r="C549" s="140">
        <v>2901</v>
      </c>
      <c r="D549" s="141" t="s">
        <v>561</v>
      </c>
    </row>
    <row r="550" spans="1:4" x14ac:dyDescent="0.25">
      <c r="A550" s="139"/>
      <c r="C550" s="140">
        <v>2902</v>
      </c>
      <c r="D550" s="141" t="s">
        <v>562</v>
      </c>
    </row>
    <row r="551" spans="1:4" x14ac:dyDescent="0.25">
      <c r="A551" s="139"/>
      <c r="C551" s="140">
        <v>2903</v>
      </c>
      <c r="D551" s="141" t="s">
        <v>563</v>
      </c>
    </row>
    <row r="552" spans="1:4" x14ac:dyDescent="0.25">
      <c r="A552" s="139"/>
      <c r="C552" s="140">
        <v>2905</v>
      </c>
      <c r="D552" s="141" t="s">
        <v>564</v>
      </c>
    </row>
    <row r="553" spans="1:4" x14ac:dyDescent="0.25">
      <c r="A553" s="139"/>
      <c r="C553" s="140">
        <v>2906</v>
      </c>
      <c r="D553" s="141" t="s">
        <v>565</v>
      </c>
    </row>
    <row r="554" spans="1:4" x14ac:dyDescent="0.25">
      <c r="A554" s="139"/>
      <c r="C554" s="140">
        <v>2910</v>
      </c>
      <c r="D554" s="141" t="s">
        <v>566</v>
      </c>
    </row>
    <row r="555" spans="1:4" x14ac:dyDescent="0.25">
      <c r="A555" s="139"/>
      <c r="C555" s="140">
        <v>2911</v>
      </c>
      <c r="D555" s="141" t="s">
        <v>567</v>
      </c>
    </row>
    <row r="556" spans="1:4" x14ac:dyDescent="0.25">
      <c r="A556" s="139"/>
      <c r="C556" s="140">
        <v>2912</v>
      </c>
      <c r="D556" s="141" t="s">
        <v>568</v>
      </c>
    </row>
    <row r="557" spans="1:4" x14ac:dyDescent="0.25">
      <c r="A557" s="139"/>
      <c r="C557" s="140">
        <v>2913</v>
      </c>
      <c r="D557" s="141" t="s">
        <v>569</v>
      </c>
    </row>
    <row r="558" spans="1:4" x14ac:dyDescent="0.25">
      <c r="A558" s="139"/>
      <c r="C558" s="140">
        <v>2914</v>
      </c>
      <c r="D558" s="141" t="s">
        <v>570</v>
      </c>
    </row>
    <row r="559" spans="1:4" x14ac:dyDescent="0.25">
      <c r="A559" s="139"/>
      <c r="C559" s="140">
        <v>2915</v>
      </c>
      <c r="D559" s="141" t="s">
        <v>571</v>
      </c>
    </row>
    <row r="560" spans="1:4" x14ac:dyDescent="0.25">
      <c r="A560" s="139"/>
      <c r="C560" s="140">
        <v>2916</v>
      </c>
      <c r="D560" s="141" t="s">
        <v>572</v>
      </c>
    </row>
    <row r="561" spans="1:4" x14ac:dyDescent="0.25">
      <c r="A561" s="139"/>
      <c r="C561" s="140">
        <v>2917</v>
      </c>
      <c r="D561" s="141" t="s">
        <v>573</v>
      </c>
    </row>
    <row r="562" spans="1:4" x14ac:dyDescent="0.25">
      <c r="A562" s="139"/>
      <c r="C562" s="140">
        <v>2918</v>
      </c>
      <c r="D562" s="141" t="s">
        <v>574</v>
      </c>
    </row>
    <row r="563" spans="1:4" x14ac:dyDescent="0.25">
      <c r="A563" s="139"/>
      <c r="C563" s="140">
        <v>2919</v>
      </c>
      <c r="D563" s="141" t="s">
        <v>575</v>
      </c>
    </row>
    <row r="564" spans="1:4" x14ac:dyDescent="0.25">
      <c r="A564" s="139"/>
      <c r="C564" s="140">
        <v>2920</v>
      </c>
      <c r="D564" s="141" t="s">
        <v>576</v>
      </c>
    </row>
    <row r="565" spans="1:4" x14ac:dyDescent="0.25">
      <c r="A565" s="139"/>
      <c r="C565" s="140">
        <v>2921</v>
      </c>
      <c r="D565" s="141" t="s">
        <v>567</v>
      </c>
    </row>
    <row r="566" spans="1:4" x14ac:dyDescent="0.25">
      <c r="A566" s="139"/>
      <c r="C566" s="140">
        <v>2933</v>
      </c>
      <c r="D566" s="141" t="s">
        <v>577</v>
      </c>
    </row>
    <row r="567" spans="1:4" x14ac:dyDescent="0.25">
      <c r="A567" s="139"/>
      <c r="C567" s="140">
        <v>2934</v>
      </c>
      <c r="D567" s="141" t="s">
        <v>578</v>
      </c>
    </row>
    <row r="568" spans="1:4" x14ac:dyDescent="0.25">
      <c r="A568" s="139"/>
      <c r="C568" s="140">
        <v>2943</v>
      </c>
      <c r="D568" s="141" t="s">
        <v>579</v>
      </c>
    </row>
    <row r="569" spans="1:4" x14ac:dyDescent="0.25">
      <c r="A569" s="139"/>
      <c r="C569" s="140">
        <v>2944</v>
      </c>
      <c r="D569" s="141" t="s">
        <v>580</v>
      </c>
    </row>
    <row r="570" spans="1:4" x14ac:dyDescent="0.25">
      <c r="A570" s="139"/>
      <c r="C570" s="140">
        <v>2945</v>
      </c>
      <c r="D570" s="141" t="s">
        <v>581</v>
      </c>
    </row>
    <row r="571" spans="1:4" x14ac:dyDescent="0.25">
      <c r="A571" s="139"/>
      <c r="C571" s="140">
        <v>2953</v>
      </c>
      <c r="D571" s="141" t="s">
        <v>582</v>
      </c>
    </row>
    <row r="572" spans="1:4" x14ac:dyDescent="0.25">
      <c r="A572" s="139"/>
      <c r="C572" s="140">
        <v>2954</v>
      </c>
      <c r="D572" s="141" t="s">
        <v>582</v>
      </c>
    </row>
    <row r="573" spans="1:4" x14ac:dyDescent="0.25">
      <c r="A573" s="139"/>
      <c r="C573" s="140">
        <v>2955</v>
      </c>
      <c r="D573" s="141" t="s">
        <v>582</v>
      </c>
    </row>
    <row r="574" spans="1:4" x14ac:dyDescent="0.25">
      <c r="A574" s="139"/>
      <c r="C574" s="140">
        <v>4000</v>
      </c>
      <c r="D574" s="141" t="s">
        <v>583</v>
      </c>
    </row>
    <row r="575" spans="1:4" x14ac:dyDescent="0.25">
      <c r="A575" s="139"/>
      <c r="C575" s="140">
        <v>4004</v>
      </c>
      <c r="D575" s="141" t="s">
        <v>584</v>
      </c>
    </row>
    <row r="576" spans="1:4" x14ac:dyDescent="0.25">
      <c r="A576" s="139"/>
      <c r="C576" s="140">
        <v>4009</v>
      </c>
      <c r="D576" s="141" t="s">
        <v>585</v>
      </c>
    </row>
    <row r="577" spans="1:4" x14ac:dyDescent="0.25">
      <c r="A577" s="139"/>
      <c r="C577" s="140">
        <v>4030</v>
      </c>
      <c r="D577" s="141" t="s">
        <v>586</v>
      </c>
    </row>
    <row r="578" spans="1:4" x14ac:dyDescent="0.25">
      <c r="A578" s="139"/>
      <c r="C578" s="140">
        <v>4031</v>
      </c>
      <c r="D578" s="141" t="s">
        <v>587</v>
      </c>
    </row>
    <row r="579" spans="1:4" x14ac:dyDescent="0.25">
      <c r="A579" s="139"/>
      <c r="C579" s="140">
        <v>4034</v>
      </c>
      <c r="D579" s="141" t="s">
        <v>588</v>
      </c>
    </row>
    <row r="580" spans="1:4" x14ac:dyDescent="0.25">
      <c r="A580" s="139"/>
      <c r="C580" s="140">
        <v>4036</v>
      </c>
      <c r="D580" s="141" t="s">
        <v>589</v>
      </c>
    </row>
    <row r="581" spans="1:4" x14ac:dyDescent="0.25">
      <c r="A581" s="139"/>
      <c r="C581" s="140">
        <v>4039</v>
      </c>
      <c r="D581" s="141" t="s">
        <v>590</v>
      </c>
    </row>
    <row r="582" spans="1:4" x14ac:dyDescent="0.25">
      <c r="A582" s="139"/>
      <c r="C582" s="140">
        <v>4100</v>
      </c>
      <c r="D582" s="141" t="s">
        <v>591</v>
      </c>
    </row>
    <row r="583" spans="1:4" x14ac:dyDescent="0.25">
      <c r="A583" s="139"/>
      <c r="C583" s="140">
        <v>4104</v>
      </c>
      <c r="D583" s="141" t="s">
        <v>592</v>
      </c>
    </row>
    <row r="584" spans="1:4" x14ac:dyDescent="0.25">
      <c r="A584" s="139"/>
      <c r="C584" s="140">
        <v>4109</v>
      </c>
      <c r="D584" s="141" t="s">
        <v>593</v>
      </c>
    </row>
    <row r="585" spans="1:4" x14ac:dyDescent="0.25">
      <c r="A585" s="139"/>
      <c r="C585" s="140">
        <v>4300</v>
      </c>
      <c r="D585" s="141" t="s">
        <v>594</v>
      </c>
    </row>
    <row r="586" spans="1:4" x14ac:dyDescent="0.25">
      <c r="A586" s="139"/>
      <c r="C586" s="140">
        <v>4304</v>
      </c>
      <c r="D586" s="141" t="s">
        <v>595</v>
      </c>
    </row>
    <row r="587" spans="1:4" x14ac:dyDescent="0.25">
      <c r="A587" s="139"/>
      <c r="C587" s="140">
        <v>4309</v>
      </c>
      <c r="D587" s="141" t="s">
        <v>596</v>
      </c>
    </row>
    <row r="588" spans="1:4" x14ac:dyDescent="0.25">
      <c r="A588" s="139"/>
      <c r="C588" s="140">
        <v>4310</v>
      </c>
      <c r="D588" s="141" t="s">
        <v>597</v>
      </c>
    </row>
    <row r="589" spans="1:4" x14ac:dyDescent="0.25">
      <c r="A589" s="139"/>
      <c r="C589" s="140">
        <v>4311</v>
      </c>
      <c r="D589" s="141" t="s">
        <v>598</v>
      </c>
    </row>
    <row r="590" spans="1:4" x14ac:dyDescent="0.25">
      <c r="A590" s="139"/>
      <c r="C590" s="140">
        <v>4312</v>
      </c>
      <c r="D590" s="141" t="s">
        <v>599</v>
      </c>
    </row>
    <row r="591" spans="1:4" x14ac:dyDescent="0.25">
      <c r="A591" s="139"/>
      <c r="C591" s="140">
        <v>4315</v>
      </c>
      <c r="D591" s="141" t="s">
        <v>600</v>
      </c>
    </row>
    <row r="592" spans="1:4" x14ac:dyDescent="0.25">
      <c r="A592" s="139"/>
      <c r="C592" s="140">
        <v>4330</v>
      </c>
      <c r="D592" s="141" t="s">
        <v>601</v>
      </c>
    </row>
    <row r="593" spans="1:4" x14ac:dyDescent="0.25">
      <c r="A593" s="139"/>
      <c r="C593" s="140">
        <v>4331</v>
      </c>
      <c r="D593" s="141" t="s">
        <v>602</v>
      </c>
    </row>
    <row r="594" spans="1:4" x14ac:dyDescent="0.25">
      <c r="A594" s="139"/>
      <c r="C594" s="140">
        <v>4332</v>
      </c>
      <c r="D594" s="141" t="s">
        <v>603</v>
      </c>
    </row>
    <row r="595" spans="1:4" x14ac:dyDescent="0.25">
      <c r="A595" s="139"/>
      <c r="C595" s="140">
        <v>4334</v>
      </c>
      <c r="D595" s="141" t="s">
        <v>604</v>
      </c>
    </row>
    <row r="596" spans="1:4" x14ac:dyDescent="0.25">
      <c r="A596" s="139"/>
      <c r="C596" s="140">
        <v>4336</v>
      </c>
      <c r="D596" s="141" t="s">
        <v>605</v>
      </c>
    </row>
    <row r="597" spans="1:4" x14ac:dyDescent="0.25">
      <c r="A597" s="139"/>
      <c r="C597" s="140">
        <v>4337</v>
      </c>
      <c r="D597" s="141" t="s">
        <v>606</v>
      </c>
    </row>
    <row r="598" spans="1:4" x14ac:dyDescent="0.25">
      <c r="A598" s="139"/>
      <c r="C598" s="140">
        <v>4339</v>
      </c>
      <c r="D598" s="141" t="s">
        <v>607</v>
      </c>
    </row>
    <row r="599" spans="1:4" x14ac:dyDescent="0.25">
      <c r="A599" s="139"/>
      <c r="C599" s="140">
        <v>4400</v>
      </c>
      <c r="D599" s="141" t="s">
        <v>608</v>
      </c>
    </row>
    <row r="600" spans="1:4" x14ac:dyDescent="0.25">
      <c r="A600" s="139"/>
      <c r="C600" s="140">
        <v>4404</v>
      </c>
      <c r="D600" s="141" t="s">
        <v>609</v>
      </c>
    </row>
    <row r="601" spans="1:4" x14ac:dyDescent="0.25">
      <c r="A601" s="139"/>
      <c r="C601" s="140">
        <v>4409</v>
      </c>
      <c r="D601" s="141" t="s">
        <v>610</v>
      </c>
    </row>
    <row r="602" spans="1:4" x14ac:dyDescent="0.25">
      <c r="A602" s="139"/>
      <c r="C602" s="140">
        <v>4415</v>
      </c>
      <c r="D602" s="141" t="s">
        <v>611</v>
      </c>
    </row>
    <row r="603" spans="1:4" x14ac:dyDescent="0.25">
      <c r="A603" s="139"/>
      <c r="C603" s="140">
        <v>4700</v>
      </c>
      <c r="D603" s="141" t="s">
        <v>612</v>
      </c>
    </row>
    <row r="604" spans="1:4" x14ac:dyDescent="0.25">
      <c r="A604" s="139"/>
      <c r="C604" s="140">
        <v>4708</v>
      </c>
      <c r="D604" s="141" t="s">
        <v>613</v>
      </c>
    </row>
    <row r="605" spans="1:4" x14ac:dyDescent="0.25">
      <c r="A605" s="139"/>
      <c r="C605" s="140">
        <v>4709</v>
      </c>
      <c r="D605" s="141" t="s">
        <v>614</v>
      </c>
    </row>
    <row r="606" spans="1:4" x14ac:dyDescent="0.25">
      <c r="A606" s="139"/>
      <c r="C606" s="140">
        <v>4740</v>
      </c>
      <c r="D606" s="141" t="s">
        <v>615</v>
      </c>
    </row>
    <row r="607" spans="1:4" x14ac:dyDescent="0.25">
      <c r="A607" s="139"/>
      <c r="C607" s="140">
        <v>4742</v>
      </c>
      <c r="D607" s="141" t="s">
        <v>616</v>
      </c>
    </row>
    <row r="608" spans="1:4" x14ac:dyDescent="0.25">
      <c r="A608" s="139"/>
      <c r="C608" s="140">
        <v>4745</v>
      </c>
      <c r="D608" s="141" t="s">
        <v>617</v>
      </c>
    </row>
    <row r="609" spans="1:4" x14ac:dyDescent="0.25">
      <c r="A609" s="139"/>
      <c r="C609" s="140">
        <v>4750</v>
      </c>
      <c r="D609" s="141" t="s">
        <v>618</v>
      </c>
    </row>
    <row r="610" spans="1:4" x14ac:dyDescent="0.25">
      <c r="A610" s="139"/>
      <c r="C610" s="140">
        <v>4751</v>
      </c>
      <c r="D610" s="141" t="s">
        <v>619</v>
      </c>
    </row>
    <row r="611" spans="1:4" x14ac:dyDescent="0.25">
      <c r="A611" s="139"/>
      <c r="C611" s="140">
        <v>4752</v>
      </c>
      <c r="D611" s="141" t="s">
        <v>620</v>
      </c>
    </row>
    <row r="612" spans="1:4" x14ac:dyDescent="0.25">
      <c r="A612" s="139"/>
      <c r="C612" s="140">
        <v>4758</v>
      </c>
      <c r="D612" s="141" t="s">
        <v>621</v>
      </c>
    </row>
    <row r="613" spans="1:4" x14ac:dyDescent="0.25">
      <c r="A613" s="139"/>
      <c r="C613" s="140">
        <v>4933</v>
      </c>
      <c r="D613" s="141" t="s">
        <v>622</v>
      </c>
    </row>
    <row r="614" spans="1:4" x14ac:dyDescent="0.25">
      <c r="A614" s="139"/>
      <c r="C614" s="140">
        <v>4934</v>
      </c>
      <c r="D614" s="141" t="s">
        <v>623</v>
      </c>
    </row>
    <row r="615" spans="1:4" x14ac:dyDescent="0.25">
      <c r="A615" s="139"/>
      <c r="C615" s="140">
        <v>4935</v>
      </c>
      <c r="D615" s="141" t="s">
        <v>624</v>
      </c>
    </row>
    <row r="616" spans="1:4" x14ac:dyDescent="0.25">
      <c r="A616" s="139"/>
      <c r="C616" s="140">
        <v>4994</v>
      </c>
      <c r="D616" s="141" t="s">
        <v>625</v>
      </c>
    </row>
    <row r="617" spans="1:4" x14ac:dyDescent="0.25">
      <c r="A617" s="139"/>
      <c r="C617" s="140">
        <v>4999</v>
      </c>
      <c r="D617" s="141" t="s">
        <v>626</v>
      </c>
    </row>
    <row r="618" spans="1:4" x14ac:dyDescent="0.25">
      <c r="A618" s="139"/>
      <c r="C618" s="140">
        <v>5090</v>
      </c>
      <c r="D618" s="141" t="s">
        <v>627</v>
      </c>
    </row>
    <row r="619" spans="1:4" x14ac:dyDescent="0.25">
      <c r="A619" s="139"/>
      <c r="C619" s="140">
        <v>5095</v>
      </c>
      <c r="D619" s="141" t="s">
        <v>628</v>
      </c>
    </row>
    <row r="620" spans="1:4" x14ac:dyDescent="0.25">
      <c r="A620" s="139"/>
      <c r="C620" s="140">
        <v>5103</v>
      </c>
      <c r="D620" s="141" t="s">
        <v>629</v>
      </c>
    </row>
    <row r="621" spans="1:4" x14ac:dyDescent="0.25">
      <c r="A621" s="139"/>
      <c r="C621" s="140">
        <v>5104</v>
      </c>
      <c r="D621" s="141" t="s">
        <v>630</v>
      </c>
    </row>
    <row r="622" spans="1:4" x14ac:dyDescent="0.25">
      <c r="A622" s="139"/>
      <c r="C622" s="140">
        <v>5105</v>
      </c>
      <c r="D622" s="141" t="s">
        <v>631</v>
      </c>
    </row>
    <row r="623" spans="1:4" x14ac:dyDescent="0.25">
      <c r="A623" s="139"/>
      <c r="C623" s="140">
        <v>5113</v>
      </c>
      <c r="D623" s="141" t="s">
        <v>632</v>
      </c>
    </row>
    <row r="624" spans="1:4" x14ac:dyDescent="0.25">
      <c r="A624" s="139"/>
      <c r="C624" s="140">
        <v>5114</v>
      </c>
      <c r="D624" s="141" t="s">
        <v>633</v>
      </c>
    </row>
    <row r="625" spans="1:4" x14ac:dyDescent="0.25">
      <c r="A625" s="139"/>
      <c r="C625" s="140">
        <v>5115</v>
      </c>
      <c r="D625" s="141" t="s">
        <v>634</v>
      </c>
    </row>
    <row r="626" spans="1:4" x14ac:dyDescent="0.25">
      <c r="A626" s="139"/>
      <c r="C626" s="140">
        <v>5123</v>
      </c>
      <c r="D626" s="141" t="s">
        <v>635</v>
      </c>
    </row>
    <row r="627" spans="1:4" x14ac:dyDescent="0.25">
      <c r="A627" s="139"/>
      <c r="C627" s="140">
        <v>5124</v>
      </c>
      <c r="D627" s="141" t="s">
        <v>636</v>
      </c>
    </row>
    <row r="628" spans="1:4" x14ac:dyDescent="0.25">
      <c r="A628" s="139"/>
      <c r="C628" s="140">
        <v>5125</v>
      </c>
      <c r="D628" s="141" t="s">
        <v>637</v>
      </c>
    </row>
    <row r="629" spans="1:4" x14ac:dyDescent="0.25">
      <c r="A629" s="139"/>
      <c r="C629" s="140">
        <v>5133</v>
      </c>
      <c r="D629" s="141" t="s">
        <v>638</v>
      </c>
    </row>
    <row r="630" spans="1:4" x14ac:dyDescent="0.25">
      <c r="A630" s="139"/>
      <c r="C630" s="140">
        <v>5134</v>
      </c>
      <c r="D630" s="141" t="s">
        <v>639</v>
      </c>
    </row>
    <row r="631" spans="1:4" x14ac:dyDescent="0.25">
      <c r="A631" s="139"/>
      <c r="C631" s="140">
        <v>5135</v>
      </c>
      <c r="D631" s="141" t="s">
        <v>640</v>
      </c>
    </row>
    <row r="632" spans="1:4" x14ac:dyDescent="0.25">
      <c r="A632" s="139"/>
      <c r="C632" s="140">
        <v>5143</v>
      </c>
      <c r="D632" s="141" t="s">
        <v>641</v>
      </c>
    </row>
    <row r="633" spans="1:4" x14ac:dyDescent="0.25">
      <c r="A633" s="139"/>
      <c r="C633" s="140">
        <v>5144</v>
      </c>
      <c r="D633" s="141" t="s">
        <v>642</v>
      </c>
    </row>
    <row r="634" spans="1:4" x14ac:dyDescent="0.25">
      <c r="A634" s="139"/>
      <c r="C634" s="140">
        <v>5145</v>
      </c>
      <c r="D634" s="141" t="s">
        <v>643</v>
      </c>
    </row>
    <row r="635" spans="1:4" x14ac:dyDescent="0.25">
      <c r="A635" s="139"/>
      <c r="C635" s="140">
        <v>5200</v>
      </c>
      <c r="D635" s="141" t="s">
        <v>644</v>
      </c>
    </row>
    <row r="636" spans="1:4" x14ac:dyDescent="0.25">
      <c r="A636" s="139"/>
      <c r="C636" s="140">
        <v>5201</v>
      </c>
      <c r="D636" s="141" t="s">
        <v>645</v>
      </c>
    </row>
    <row r="637" spans="1:4" x14ac:dyDescent="0.25">
      <c r="A637" s="139"/>
      <c r="C637" s="140">
        <v>5208</v>
      </c>
      <c r="D637" s="141" t="s">
        <v>646</v>
      </c>
    </row>
    <row r="638" spans="1:4" x14ac:dyDescent="0.25">
      <c r="A638" s="139"/>
      <c r="C638" s="140">
        <v>5209</v>
      </c>
      <c r="D638" s="141" t="s">
        <v>647</v>
      </c>
    </row>
    <row r="639" spans="1:4" x14ac:dyDescent="0.25">
      <c r="A639" s="139"/>
      <c r="C639" s="140">
        <v>5290</v>
      </c>
      <c r="D639" s="141" t="s">
        <v>648</v>
      </c>
    </row>
    <row r="640" spans="1:4" x14ac:dyDescent="0.25">
      <c r="A640" s="139"/>
      <c r="C640" s="140">
        <v>5291</v>
      </c>
      <c r="D640" s="141" t="s">
        <v>649</v>
      </c>
    </row>
    <row r="641" spans="1:4" x14ac:dyDescent="0.25">
      <c r="A641" s="139"/>
      <c r="C641" s="140">
        <v>5292</v>
      </c>
      <c r="D641" s="141" t="s">
        <v>650</v>
      </c>
    </row>
    <row r="642" spans="1:4" x14ac:dyDescent="0.25">
      <c r="A642" s="139"/>
      <c r="C642" s="140">
        <v>5293</v>
      </c>
      <c r="D642" s="141" t="s">
        <v>651</v>
      </c>
    </row>
    <row r="643" spans="1:4" x14ac:dyDescent="0.25">
      <c r="A643" s="139"/>
      <c r="C643" s="140">
        <v>5295</v>
      </c>
      <c r="D643" s="141" t="s">
        <v>652</v>
      </c>
    </row>
    <row r="644" spans="1:4" x14ac:dyDescent="0.25">
      <c r="A644" s="139"/>
      <c r="C644" s="140">
        <v>5296</v>
      </c>
      <c r="D644" s="141" t="s">
        <v>653</v>
      </c>
    </row>
    <row r="645" spans="1:4" x14ac:dyDescent="0.25">
      <c r="A645" s="139"/>
      <c r="C645" s="140">
        <v>5297</v>
      </c>
      <c r="D645" s="141" t="s">
        <v>654</v>
      </c>
    </row>
    <row r="646" spans="1:4" x14ac:dyDescent="0.25">
      <c r="A646" s="139"/>
      <c r="C646" s="140">
        <v>5303</v>
      </c>
      <c r="D646" s="141" t="s">
        <v>655</v>
      </c>
    </row>
    <row r="647" spans="1:4" x14ac:dyDescent="0.25">
      <c r="A647" s="139"/>
      <c r="C647" s="140">
        <v>5304</v>
      </c>
      <c r="D647" s="141" t="s">
        <v>656</v>
      </c>
    </row>
    <row r="648" spans="1:4" x14ac:dyDescent="0.25">
      <c r="A648" s="139"/>
      <c r="C648" s="140">
        <v>5305</v>
      </c>
      <c r="D648" s="141" t="s">
        <v>657</v>
      </c>
    </row>
    <row r="649" spans="1:4" x14ac:dyDescent="0.25">
      <c r="A649" s="139"/>
      <c r="C649" s="140">
        <v>5313</v>
      </c>
      <c r="D649" s="141" t="s">
        <v>658</v>
      </c>
    </row>
    <row r="650" spans="1:4" x14ac:dyDescent="0.25">
      <c r="A650" s="139"/>
      <c r="C650" s="140">
        <v>5314</v>
      </c>
      <c r="D650" s="141" t="s">
        <v>659</v>
      </c>
    </row>
    <row r="651" spans="1:4" x14ac:dyDescent="0.25">
      <c r="A651" s="139"/>
      <c r="C651" s="140">
        <v>5315</v>
      </c>
      <c r="D651" s="141" t="s">
        <v>660</v>
      </c>
    </row>
    <row r="652" spans="1:4" x14ac:dyDescent="0.25">
      <c r="A652" s="139"/>
      <c r="C652" s="140">
        <v>5323</v>
      </c>
      <c r="D652" s="141" t="s">
        <v>661</v>
      </c>
    </row>
    <row r="653" spans="1:4" x14ac:dyDescent="0.25">
      <c r="A653" s="139"/>
      <c r="C653" s="140">
        <v>5324</v>
      </c>
      <c r="D653" s="141" t="s">
        <v>662</v>
      </c>
    </row>
    <row r="654" spans="1:4" x14ac:dyDescent="0.25">
      <c r="A654" s="139"/>
      <c r="C654" s="140">
        <v>5325</v>
      </c>
      <c r="D654" s="141" t="s">
        <v>663</v>
      </c>
    </row>
    <row r="655" spans="1:4" x14ac:dyDescent="0.25">
      <c r="A655" s="139"/>
      <c r="C655" s="140">
        <v>5333</v>
      </c>
      <c r="D655" s="141" t="s">
        <v>664</v>
      </c>
    </row>
    <row r="656" spans="1:4" x14ac:dyDescent="0.25">
      <c r="A656" s="139"/>
      <c r="C656" s="140">
        <v>5334</v>
      </c>
      <c r="D656" s="141" t="s">
        <v>665</v>
      </c>
    </row>
    <row r="657" spans="1:4" x14ac:dyDescent="0.25">
      <c r="A657" s="139"/>
      <c r="C657" s="140">
        <v>5335</v>
      </c>
      <c r="D657" s="141" t="s">
        <v>666</v>
      </c>
    </row>
    <row r="658" spans="1:4" x14ac:dyDescent="0.25">
      <c r="A658" s="139"/>
      <c r="C658" s="140">
        <v>5343</v>
      </c>
      <c r="D658" s="141" t="s">
        <v>667</v>
      </c>
    </row>
    <row r="659" spans="1:4" x14ac:dyDescent="0.25">
      <c r="A659" s="139"/>
      <c r="C659" s="140">
        <v>5344</v>
      </c>
      <c r="D659" s="141" t="s">
        <v>668</v>
      </c>
    </row>
    <row r="660" spans="1:4" x14ac:dyDescent="0.25">
      <c r="A660" s="139"/>
      <c r="C660" s="140">
        <v>5345</v>
      </c>
      <c r="D660" s="141" t="s">
        <v>669</v>
      </c>
    </row>
    <row r="661" spans="1:4" x14ac:dyDescent="0.25">
      <c r="A661" s="139"/>
      <c r="C661" s="140">
        <v>5353</v>
      </c>
      <c r="D661" s="141" t="s">
        <v>670</v>
      </c>
    </row>
    <row r="662" spans="1:4" x14ac:dyDescent="0.25">
      <c r="A662" s="139"/>
      <c r="C662" s="140">
        <v>5354</v>
      </c>
      <c r="D662" s="141" t="s">
        <v>671</v>
      </c>
    </row>
    <row r="663" spans="1:4" x14ac:dyDescent="0.25">
      <c r="A663" s="139"/>
      <c r="C663" s="140">
        <v>5355</v>
      </c>
      <c r="D663" s="141" t="s">
        <v>672</v>
      </c>
    </row>
    <row r="664" spans="1:4" x14ac:dyDescent="0.25">
      <c r="A664" s="139"/>
      <c r="C664" s="140">
        <v>5393</v>
      </c>
      <c r="D664" s="141" t="s">
        <v>673</v>
      </c>
    </row>
    <row r="665" spans="1:4" x14ac:dyDescent="0.25">
      <c r="A665" s="139"/>
      <c r="C665" s="140">
        <v>5394</v>
      </c>
      <c r="D665" s="141" t="s">
        <v>674</v>
      </c>
    </row>
    <row r="666" spans="1:4" x14ac:dyDescent="0.25">
      <c r="A666" s="139"/>
      <c r="C666" s="140">
        <v>5395</v>
      </c>
      <c r="D666" s="141" t="s">
        <v>675</v>
      </c>
    </row>
    <row r="667" spans="1:4" x14ac:dyDescent="0.25">
      <c r="A667" s="139"/>
      <c r="C667" s="140">
        <v>5523</v>
      </c>
      <c r="D667" s="141" t="s">
        <v>676</v>
      </c>
    </row>
    <row r="668" spans="1:4" x14ac:dyDescent="0.25">
      <c r="A668" s="139"/>
      <c r="C668" s="140">
        <v>5524</v>
      </c>
      <c r="D668" s="141" t="s">
        <v>677</v>
      </c>
    </row>
    <row r="669" spans="1:4" x14ac:dyDescent="0.25">
      <c r="A669" s="139"/>
      <c r="C669" s="140">
        <v>5525</v>
      </c>
      <c r="D669" s="141" t="s">
        <v>678</v>
      </c>
    </row>
    <row r="670" spans="1:4" x14ac:dyDescent="0.25">
      <c r="A670" s="139"/>
      <c r="C670" s="140">
        <v>5563</v>
      </c>
      <c r="D670" s="141" t="s">
        <v>679</v>
      </c>
    </row>
    <row r="671" spans="1:4" x14ac:dyDescent="0.25">
      <c r="A671" s="139"/>
      <c r="C671" s="140">
        <v>5564</v>
      </c>
      <c r="D671" s="141" t="s">
        <v>680</v>
      </c>
    </row>
    <row r="672" spans="1:4" x14ac:dyDescent="0.25">
      <c r="A672" s="139"/>
      <c r="C672" s="140">
        <v>5565</v>
      </c>
      <c r="D672" s="141" t="s">
        <v>681</v>
      </c>
    </row>
    <row r="673" spans="1:4" x14ac:dyDescent="0.25">
      <c r="A673" s="139"/>
      <c r="C673" s="140">
        <v>5566</v>
      </c>
      <c r="D673" s="141" t="s">
        <v>682</v>
      </c>
    </row>
    <row r="674" spans="1:4" x14ac:dyDescent="0.25">
      <c r="A674" s="139"/>
      <c r="C674" s="140">
        <v>5580</v>
      </c>
      <c r="D674" s="141" t="s">
        <v>683</v>
      </c>
    </row>
    <row r="675" spans="1:4" x14ac:dyDescent="0.25">
      <c r="A675" s="139"/>
      <c r="C675" s="140">
        <v>5585</v>
      </c>
      <c r="D675" s="141" t="s">
        <v>684</v>
      </c>
    </row>
    <row r="676" spans="1:4" x14ac:dyDescent="0.25">
      <c r="A676" s="139"/>
      <c r="C676" s="140">
        <v>5590</v>
      </c>
      <c r="D676" s="141" t="s">
        <v>685</v>
      </c>
    </row>
    <row r="677" spans="1:4" x14ac:dyDescent="0.25">
      <c r="A677" s="139"/>
      <c r="C677" s="140">
        <v>5593</v>
      </c>
      <c r="D677" s="141" t="s">
        <v>686</v>
      </c>
    </row>
    <row r="678" spans="1:4" x14ac:dyDescent="0.25">
      <c r="A678" s="139"/>
      <c r="C678" s="140">
        <v>5595</v>
      </c>
      <c r="D678" s="141" t="s">
        <v>687</v>
      </c>
    </row>
    <row r="679" spans="1:4" x14ac:dyDescent="0.25">
      <c r="A679" s="139"/>
      <c r="C679" s="140">
        <v>5598</v>
      </c>
      <c r="D679" s="141" t="s">
        <v>688</v>
      </c>
    </row>
    <row r="680" spans="1:4" x14ac:dyDescent="0.25">
      <c r="A680" s="139"/>
      <c r="C680" s="140">
        <v>5933</v>
      </c>
      <c r="D680" s="141" t="s">
        <v>689</v>
      </c>
    </row>
    <row r="681" spans="1:4" x14ac:dyDescent="0.25">
      <c r="A681" s="139"/>
      <c r="C681" s="140">
        <v>5934</v>
      </c>
      <c r="D681" s="141" t="s">
        <v>690</v>
      </c>
    </row>
    <row r="682" spans="1:4" x14ac:dyDescent="0.25">
      <c r="A682" s="139"/>
      <c r="C682" s="140">
        <v>5943</v>
      </c>
      <c r="D682" s="141" t="s">
        <v>691</v>
      </c>
    </row>
    <row r="683" spans="1:4" x14ac:dyDescent="0.25">
      <c r="A683" s="139"/>
      <c r="C683" s="140">
        <v>5944</v>
      </c>
      <c r="D683" s="141" t="s">
        <v>692</v>
      </c>
    </row>
    <row r="684" spans="1:4" x14ac:dyDescent="0.25">
      <c r="A684" s="139"/>
      <c r="C684" s="140">
        <v>5945</v>
      </c>
      <c r="D684" s="141" t="s">
        <v>693</v>
      </c>
    </row>
    <row r="685" spans="1:4" x14ac:dyDescent="0.25">
      <c r="A685" s="139"/>
      <c r="C685" s="140">
        <v>5953</v>
      </c>
      <c r="D685" s="141" t="s">
        <v>694</v>
      </c>
    </row>
    <row r="686" spans="1:4" x14ac:dyDescent="0.25">
      <c r="A686" s="139"/>
      <c r="C686" s="140">
        <v>5954</v>
      </c>
      <c r="D686" s="141" t="s">
        <v>695</v>
      </c>
    </row>
    <row r="687" spans="1:4" x14ac:dyDescent="0.25">
      <c r="A687" s="139"/>
      <c r="C687" s="140">
        <v>5955</v>
      </c>
      <c r="D687" s="141" t="s">
        <v>696</v>
      </c>
    </row>
    <row r="688" spans="1:4" x14ac:dyDescent="0.25">
      <c r="A688" s="139"/>
      <c r="C688" s="140">
        <v>6060</v>
      </c>
      <c r="D688" s="141" t="s">
        <v>697</v>
      </c>
    </row>
    <row r="689" spans="1:4" x14ac:dyDescent="0.25">
      <c r="A689" s="139"/>
      <c r="C689" s="140">
        <v>6061</v>
      </c>
      <c r="D689" s="141" t="s">
        <v>698</v>
      </c>
    </row>
    <row r="690" spans="1:4" x14ac:dyDescent="0.25">
      <c r="A690" s="139"/>
      <c r="C690" s="140">
        <v>6062</v>
      </c>
      <c r="D690" s="141" t="s">
        <v>699</v>
      </c>
    </row>
    <row r="691" spans="1:4" x14ac:dyDescent="0.25">
      <c r="A691" s="139"/>
      <c r="C691" s="140">
        <v>6080</v>
      </c>
      <c r="D691" s="141" t="s">
        <v>700</v>
      </c>
    </row>
    <row r="692" spans="1:4" x14ac:dyDescent="0.25">
      <c r="A692" s="139"/>
      <c r="C692" s="140">
        <v>6081</v>
      </c>
      <c r="D692" s="141" t="s">
        <v>701</v>
      </c>
    </row>
    <row r="693" spans="1:4" x14ac:dyDescent="0.25">
      <c r="A693" s="139"/>
      <c r="C693" s="140">
        <v>6082</v>
      </c>
      <c r="D693" s="141" t="s">
        <v>702</v>
      </c>
    </row>
    <row r="694" spans="1:4" x14ac:dyDescent="0.25">
      <c r="A694" s="139"/>
      <c r="C694" s="140">
        <v>6090</v>
      </c>
      <c r="D694" s="141" t="s">
        <v>703</v>
      </c>
    </row>
    <row r="695" spans="1:4" x14ac:dyDescent="0.25">
      <c r="A695" s="139"/>
      <c r="C695" s="140">
        <v>6091</v>
      </c>
      <c r="D695" s="141" t="s">
        <v>704</v>
      </c>
    </row>
    <row r="696" spans="1:4" x14ac:dyDescent="0.25">
      <c r="A696" s="139"/>
      <c r="C696" s="140">
        <v>6092</v>
      </c>
      <c r="D696" s="141" t="s">
        <v>705</v>
      </c>
    </row>
    <row r="697" spans="1:4" x14ac:dyDescent="0.25">
      <c r="A697" s="139"/>
      <c r="C697" s="140">
        <v>6300</v>
      </c>
      <c r="D697" s="141" t="s">
        <v>706</v>
      </c>
    </row>
    <row r="698" spans="1:4" x14ac:dyDescent="0.25">
      <c r="A698" s="139"/>
      <c r="C698" s="140">
        <v>6301</v>
      </c>
      <c r="D698" s="141" t="s">
        <v>707</v>
      </c>
    </row>
    <row r="699" spans="1:4" x14ac:dyDescent="0.25">
      <c r="A699" s="139"/>
      <c r="C699" s="140">
        <v>6341</v>
      </c>
      <c r="D699" s="141" t="s">
        <v>708</v>
      </c>
    </row>
    <row r="700" spans="1:4" x14ac:dyDescent="0.25">
      <c r="A700" s="139"/>
      <c r="C700" s="140">
        <v>6342</v>
      </c>
      <c r="D700" s="141" t="s">
        <v>709</v>
      </c>
    </row>
    <row r="701" spans="1:4" x14ac:dyDescent="0.25">
      <c r="A701" s="139"/>
      <c r="C701" s="140">
        <v>6391</v>
      </c>
      <c r="D701" s="141" t="s">
        <v>710</v>
      </c>
    </row>
    <row r="702" spans="1:4" x14ac:dyDescent="0.25">
      <c r="A702" s="139"/>
      <c r="C702" s="140">
        <v>6392</v>
      </c>
      <c r="D702" s="141" t="s">
        <v>711</v>
      </c>
    </row>
    <row r="703" spans="1:4" x14ac:dyDescent="0.25">
      <c r="A703" s="139"/>
      <c r="C703" s="140">
        <v>6440</v>
      </c>
      <c r="D703" s="141" t="s">
        <v>712</v>
      </c>
    </row>
    <row r="704" spans="1:4" x14ac:dyDescent="0.25">
      <c r="A704" s="139"/>
      <c r="C704" s="140">
        <v>6442</v>
      </c>
      <c r="D704" s="141" t="s">
        <v>713</v>
      </c>
    </row>
    <row r="705" spans="1:4" x14ac:dyDescent="0.25">
      <c r="A705" s="139"/>
      <c r="C705" s="140">
        <v>6450</v>
      </c>
      <c r="D705" s="141" t="s">
        <v>714</v>
      </c>
    </row>
    <row r="706" spans="1:4" x14ac:dyDescent="0.25">
      <c r="A706" s="139"/>
      <c r="C706" s="140">
        <v>6457</v>
      </c>
      <c r="D706" s="141" t="s">
        <v>715</v>
      </c>
    </row>
    <row r="707" spans="1:4" x14ac:dyDescent="0.25">
      <c r="A707" s="139"/>
      <c r="C707" s="140">
        <v>6510</v>
      </c>
      <c r="D707" s="141" t="s">
        <v>716</v>
      </c>
    </row>
    <row r="708" spans="1:4" x14ac:dyDescent="0.25">
      <c r="A708" s="139"/>
      <c r="C708" s="140">
        <v>6511</v>
      </c>
      <c r="D708" s="141" t="s">
        <v>717</v>
      </c>
    </row>
    <row r="709" spans="1:4" x14ac:dyDescent="0.25">
      <c r="A709" s="139"/>
      <c r="C709" s="140">
        <v>6610</v>
      </c>
      <c r="D709" s="141" t="s">
        <v>718</v>
      </c>
    </row>
    <row r="710" spans="1:4" x14ac:dyDescent="0.25">
      <c r="A710" s="139"/>
      <c r="C710" s="140">
        <v>6611</v>
      </c>
      <c r="D710" s="141" t="s">
        <v>719</v>
      </c>
    </row>
    <row r="711" spans="1:4" x14ac:dyDescent="0.25">
      <c r="A711" s="139"/>
      <c r="C711" s="140">
        <v>6612</v>
      </c>
      <c r="D711" s="141" t="s">
        <v>720</v>
      </c>
    </row>
    <row r="712" spans="1:4" x14ac:dyDescent="0.25">
      <c r="A712" s="139"/>
      <c r="C712" s="140">
        <v>6613</v>
      </c>
      <c r="D712" s="141" t="s">
        <v>721</v>
      </c>
    </row>
    <row r="713" spans="1:4" x14ac:dyDescent="0.25">
      <c r="A713" s="139"/>
      <c r="C713" s="140">
        <v>6615</v>
      </c>
      <c r="D713" s="141" t="s">
        <v>722</v>
      </c>
    </row>
    <row r="714" spans="1:4" x14ac:dyDescent="0.25">
      <c r="A714" s="139"/>
      <c r="C714" s="140">
        <v>6616</v>
      </c>
      <c r="D714" s="141" t="s">
        <v>723</v>
      </c>
    </row>
    <row r="715" spans="1:4" x14ac:dyDescent="0.25">
      <c r="A715" s="139"/>
      <c r="C715" s="140">
        <v>6617</v>
      </c>
      <c r="D715" s="141" t="s">
        <v>724</v>
      </c>
    </row>
    <row r="716" spans="1:4" x14ac:dyDescent="0.25">
      <c r="A716" s="139"/>
      <c r="C716" s="140">
        <v>6618</v>
      </c>
      <c r="D716" s="141" t="s">
        <v>725</v>
      </c>
    </row>
    <row r="717" spans="1:4" x14ac:dyDescent="0.25">
      <c r="A717" s="139"/>
      <c r="C717" s="140">
        <v>6620</v>
      </c>
      <c r="D717" s="141" t="s">
        <v>726</v>
      </c>
    </row>
    <row r="718" spans="1:4" x14ac:dyDescent="0.25">
      <c r="A718" s="139"/>
      <c r="C718" s="140">
        <v>6621</v>
      </c>
      <c r="D718" s="141" t="s">
        <v>727</v>
      </c>
    </row>
    <row r="719" spans="1:4" x14ac:dyDescent="0.25">
      <c r="A719" s="139"/>
      <c r="C719" s="140">
        <v>6622</v>
      </c>
      <c r="D719" s="141" t="s">
        <v>728</v>
      </c>
    </row>
    <row r="720" spans="1:4" x14ac:dyDescent="0.25">
      <c r="A720" s="139"/>
      <c r="C720" s="140">
        <v>6623</v>
      </c>
      <c r="D720" s="141" t="s">
        <v>729</v>
      </c>
    </row>
    <row r="721" spans="1:4" x14ac:dyDescent="0.25">
      <c r="A721" s="139"/>
      <c r="C721" s="140">
        <v>6624</v>
      </c>
      <c r="D721" s="141" t="s">
        <v>730</v>
      </c>
    </row>
    <row r="722" spans="1:4" x14ac:dyDescent="0.25">
      <c r="A722" s="139"/>
      <c r="C722" s="140">
        <v>6630</v>
      </c>
      <c r="D722" s="141" t="s">
        <v>731</v>
      </c>
    </row>
    <row r="723" spans="1:4" x14ac:dyDescent="0.25">
      <c r="A723" s="139"/>
      <c r="C723" s="140">
        <v>6631</v>
      </c>
      <c r="D723" s="141" t="s">
        <v>732</v>
      </c>
    </row>
    <row r="724" spans="1:4" x14ac:dyDescent="0.25">
      <c r="A724" s="139"/>
      <c r="C724" s="140">
        <v>6632</v>
      </c>
      <c r="D724" s="141" t="s">
        <v>733</v>
      </c>
    </row>
    <row r="725" spans="1:4" x14ac:dyDescent="0.25">
      <c r="A725" s="139"/>
      <c r="C725" s="140">
        <v>6633</v>
      </c>
      <c r="D725" s="141" t="s">
        <v>734</v>
      </c>
    </row>
    <row r="726" spans="1:4" x14ac:dyDescent="0.25">
      <c r="A726" s="139"/>
      <c r="C726" s="140">
        <v>6640</v>
      </c>
      <c r="D726" s="141" t="s">
        <v>735</v>
      </c>
    </row>
    <row r="727" spans="1:4" x14ac:dyDescent="0.25">
      <c r="A727" s="139"/>
      <c r="C727" s="140">
        <v>6641</v>
      </c>
      <c r="D727" s="141" t="s">
        <v>736</v>
      </c>
    </row>
    <row r="728" spans="1:4" x14ac:dyDescent="0.25">
      <c r="A728" s="139"/>
      <c r="C728" s="140">
        <v>6642</v>
      </c>
      <c r="D728" s="141" t="s">
        <v>737</v>
      </c>
    </row>
    <row r="729" spans="1:4" x14ac:dyDescent="0.25">
      <c r="A729" s="139"/>
      <c r="C729" s="140">
        <v>6643</v>
      </c>
      <c r="D729" s="141" t="s">
        <v>738</v>
      </c>
    </row>
    <row r="730" spans="1:4" x14ac:dyDescent="0.25">
      <c r="A730" s="139"/>
      <c r="C730" s="140">
        <v>6650</v>
      </c>
      <c r="D730" s="141" t="s">
        <v>739</v>
      </c>
    </row>
    <row r="731" spans="1:4" x14ac:dyDescent="0.25">
      <c r="A731" s="139"/>
      <c r="C731" s="140">
        <v>6651</v>
      </c>
      <c r="D731" s="141" t="s">
        <v>740</v>
      </c>
    </row>
    <row r="732" spans="1:4" x14ac:dyDescent="0.25">
      <c r="A732" s="139"/>
      <c r="C732" s="140">
        <v>6652</v>
      </c>
      <c r="D732" s="141" t="s">
        <v>741</v>
      </c>
    </row>
    <row r="733" spans="1:4" x14ac:dyDescent="0.25">
      <c r="A733" s="139"/>
      <c r="C733" s="140">
        <v>6653</v>
      </c>
      <c r="D733" s="141" t="s">
        <v>742</v>
      </c>
    </row>
    <row r="734" spans="1:4" x14ac:dyDescent="0.25">
      <c r="A734" s="139"/>
      <c r="C734" s="140">
        <v>6654</v>
      </c>
      <c r="D734" s="141" t="s">
        <v>743</v>
      </c>
    </row>
    <row r="735" spans="1:4" x14ac:dyDescent="0.25">
      <c r="A735" s="139"/>
      <c r="C735" s="140">
        <v>6655</v>
      </c>
      <c r="D735" s="141" t="s">
        <v>744</v>
      </c>
    </row>
    <row r="736" spans="1:4" x14ac:dyDescent="0.25">
      <c r="A736" s="139"/>
      <c r="C736" s="140">
        <v>6656</v>
      </c>
      <c r="D736" s="141" t="s">
        <v>745</v>
      </c>
    </row>
    <row r="737" spans="1:4" x14ac:dyDescent="0.25">
      <c r="A737" s="139"/>
      <c r="C737" s="140">
        <v>6657</v>
      </c>
      <c r="D737" s="141" t="s">
        <v>746</v>
      </c>
    </row>
    <row r="738" spans="1:4" x14ac:dyDescent="0.25">
      <c r="A738" s="139"/>
      <c r="C738" s="140">
        <v>6660</v>
      </c>
      <c r="D738" s="141" t="s">
        <v>747</v>
      </c>
    </row>
    <row r="739" spans="1:4" x14ac:dyDescent="0.25">
      <c r="A739" s="139"/>
      <c r="C739" s="140">
        <v>6661</v>
      </c>
      <c r="D739" s="141" t="s">
        <v>748</v>
      </c>
    </row>
    <row r="740" spans="1:4" x14ac:dyDescent="0.25">
      <c r="A740" s="139"/>
      <c r="C740" s="140">
        <v>6662</v>
      </c>
      <c r="D740" s="141" t="s">
        <v>749</v>
      </c>
    </row>
    <row r="741" spans="1:4" x14ac:dyDescent="0.25">
      <c r="A741" s="139"/>
      <c r="C741" s="140">
        <v>6663</v>
      </c>
      <c r="D741" s="141" t="s">
        <v>750</v>
      </c>
    </row>
    <row r="742" spans="1:4" x14ac:dyDescent="0.25">
      <c r="A742" s="139"/>
      <c r="C742" s="140">
        <v>6665</v>
      </c>
      <c r="D742" s="141" t="s">
        <v>751</v>
      </c>
    </row>
    <row r="743" spans="1:4" x14ac:dyDescent="0.25">
      <c r="A743" s="139"/>
      <c r="C743" s="140">
        <v>6666</v>
      </c>
      <c r="D743" s="141" t="s">
        <v>752</v>
      </c>
    </row>
    <row r="744" spans="1:4" x14ac:dyDescent="0.25">
      <c r="A744" s="139"/>
      <c r="C744" s="140">
        <v>6667</v>
      </c>
      <c r="D744" s="141" t="s">
        <v>753</v>
      </c>
    </row>
    <row r="745" spans="1:4" x14ac:dyDescent="0.25">
      <c r="A745" s="139"/>
      <c r="C745" s="140">
        <v>6668</v>
      </c>
      <c r="D745" s="141" t="s">
        <v>754</v>
      </c>
    </row>
    <row r="746" spans="1:4" x14ac:dyDescent="0.25">
      <c r="A746" s="139"/>
      <c r="C746" s="140">
        <v>6670</v>
      </c>
      <c r="D746" s="141" t="s">
        <v>755</v>
      </c>
    </row>
    <row r="747" spans="1:4" x14ac:dyDescent="0.25">
      <c r="A747" s="139"/>
      <c r="C747" s="140">
        <v>6671</v>
      </c>
      <c r="D747" s="141" t="s">
        <v>756</v>
      </c>
    </row>
    <row r="748" spans="1:4" x14ac:dyDescent="0.25">
      <c r="A748" s="139"/>
      <c r="C748" s="140">
        <v>6672</v>
      </c>
      <c r="D748" s="141" t="s">
        <v>757</v>
      </c>
    </row>
    <row r="749" spans="1:4" x14ac:dyDescent="0.25">
      <c r="A749" s="139"/>
      <c r="C749" s="140">
        <v>6673</v>
      </c>
      <c r="D749" s="141" t="s">
        <v>758</v>
      </c>
    </row>
    <row r="750" spans="1:4" x14ac:dyDescent="0.25">
      <c r="A750" s="139"/>
      <c r="C750" s="140">
        <v>6675</v>
      </c>
      <c r="D750" s="141" t="s">
        <v>759</v>
      </c>
    </row>
    <row r="751" spans="1:4" x14ac:dyDescent="0.25">
      <c r="A751" s="139"/>
      <c r="C751" s="140">
        <v>6676</v>
      </c>
      <c r="D751" s="141" t="s">
        <v>760</v>
      </c>
    </row>
    <row r="752" spans="1:4" x14ac:dyDescent="0.25">
      <c r="A752" s="139"/>
      <c r="C752" s="140">
        <v>6677</v>
      </c>
      <c r="D752" s="141" t="s">
        <v>761</v>
      </c>
    </row>
    <row r="753" spans="1:4" x14ac:dyDescent="0.25">
      <c r="A753" s="139"/>
      <c r="C753" s="140">
        <v>6678</v>
      </c>
      <c r="D753" s="141" t="s">
        <v>762</v>
      </c>
    </row>
    <row r="754" spans="1:4" x14ac:dyDescent="0.25">
      <c r="A754" s="139"/>
      <c r="C754" s="140">
        <v>6733</v>
      </c>
      <c r="D754" s="141" t="s">
        <v>763</v>
      </c>
    </row>
    <row r="755" spans="1:4" x14ac:dyDescent="0.25">
      <c r="A755" s="139"/>
      <c r="C755" s="140">
        <v>6734</v>
      </c>
      <c r="D755" s="141" t="s">
        <v>764</v>
      </c>
    </row>
    <row r="756" spans="1:4" x14ac:dyDescent="0.25">
      <c r="A756" s="139"/>
      <c r="C756" s="140">
        <v>6735</v>
      </c>
      <c r="D756" s="141" t="s">
        <v>765</v>
      </c>
    </row>
    <row r="757" spans="1:4" x14ac:dyDescent="0.25">
      <c r="A757" s="139"/>
      <c r="C757" s="140">
        <v>6930</v>
      </c>
      <c r="D757" s="141" t="s">
        <v>766</v>
      </c>
    </row>
    <row r="758" spans="1:4" x14ac:dyDescent="0.25">
      <c r="A758" s="139"/>
      <c r="C758" s="140">
        <v>6931</v>
      </c>
      <c r="D758" s="141" t="s">
        <v>767</v>
      </c>
    </row>
    <row r="759" spans="1:4" x14ac:dyDescent="0.25">
      <c r="A759" s="139"/>
      <c r="C759" s="140">
        <v>6932</v>
      </c>
      <c r="D759" s="141" t="s">
        <v>768</v>
      </c>
    </row>
    <row r="760" spans="1:4" x14ac:dyDescent="0.25">
      <c r="A760" s="139"/>
      <c r="C760" s="140">
        <v>6933</v>
      </c>
      <c r="D760" s="141" t="s">
        <v>769</v>
      </c>
    </row>
    <row r="761" spans="1:4" x14ac:dyDescent="0.25">
      <c r="A761" s="139"/>
      <c r="C761" s="140">
        <v>6954</v>
      </c>
      <c r="D761" s="141" t="s">
        <v>770</v>
      </c>
    </row>
    <row r="762" spans="1:4" x14ac:dyDescent="0.25">
      <c r="A762" s="139"/>
      <c r="C762" s="140">
        <v>6959</v>
      </c>
      <c r="D762" s="141" t="s">
        <v>771</v>
      </c>
    </row>
    <row r="763" spans="1:4" x14ac:dyDescent="0.25">
      <c r="A763" s="139"/>
      <c r="C763" s="140">
        <v>6960</v>
      </c>
      <c r="D763" s="141" t="s">
        <v>772</v>
      </c>
    </row>
    <row r="764" spans="1:4" x14ac:dyDescent="0.25">
      <c r="A764" s="139"/>
      <c r="C764" s="140">
        <v>6961</v>
      </c>
      <c r="D764" s="141" t="s">
        <v>773</v>
      </c>
    </row>
    <row r="765" spans="1:4" x14ac:dyDescent="0.25">
      <c r="A765" s="139"/>
      <c r="C765" s="140">
        <v>6962</v>
      </c>
      <c r="D765" s="141" t="s">
        <v>774</v>
      </c>
    </row>
    <row r="766" spans="1:4" x14ac:dyDescent="0.25">
      <c r="A766" s="139"/>
      <c r="C766" s="140">
        <v>6963</v>
      </c>
      <c r="D766" s="141" t="s">
        <v>775</v>
      </c>
    </row>
    <row r="767" spans="1:4" x14ac:dyDescent="0.25">
      <c r="A767" s="139"/>
      <c r="C767" s="140">
        <v>6965</v>
      </c>
      <c r="D767" s="141" t="s">
        <v>776</v>
      </c>
    </row>
    <row r="768" spans="1:4" x14ac:dyDescent="0.25">
      <c r="A768" s="139"/>
      <c r="C768" s="140">
        <v>6966</v>
      </c>
      <c r="D768" s="141" t="s">
        <v>777</v>
      </c>
    </row>
    <row r="769" spans="1:4" x14ac:dyDescent="0.25">
      <c r="A769" s="139"/>
      <c r="C769" s="140">
        <v>6967</v>
      </c>
      <c r="D769" s="141" t="s">
        <v>778</v>
      </c>
    </row>
    <row r="770" spans="1:4" x14ac:dyDescent="0.25">
      <c r="A770" s="139"/>
      <c r="C770" s="140">
        <v>6968</v>
      </c>
      <c r="D770" s="141" t="s">
        <v>779</v>
      </c>
    </row>
    <row r="771" spans="1:4" x14ac:dyDescent="0.25">
      <c r="A771" s="139"/>
      <c r="C771" s="140">
        <v>6970</v>
      </c>
      <c r="D771" s="141" t="s">
        <v>780</v>
      </c>
    </row>
    <row r="772" spans="1:4" x14ac:dyDescent="0.25">
      <c r="A772" s="139"/>
      <c r="C772" s="140">
        <v>6971</v>
      </c>
      <c r="D772" s="141" t="s">
        <v>781</v>
      </c>
    </row>
    <row r="773" spans="1:4" x14ac:dyDescent="0.25">
      <c r="A773" s="139"/>
      <c r="C773" s="140">
        <v>6972</v>
      </c>
      <c r="D773" s="141" t="s">
        <v>782</v>
      </c>
    </row>
    <row r="774" spans="1:4" x14ac:dyDescent="0.25">
      <c r="A774" s="139"/>
      <c r="C774" s="140">
        <v>6973</v>
      </c>
      <c r="D774" s="141" t="s">
        <v>783</v>
      </c>
    </row>
    <row r="775" spans="1:4" x14ac:dyDescent="0.25">
      <c r="A775" s="139"/>
      <c r="C775" s="140">
        <v>6980</v>
      </c>
      <c r="D775" s="141" t="s">
        <v>784</v>
      </c>
    </row>
    <row r="776" spans="1:4" x14ac:dyDescent="0.25">
      <c r="A776" s="139"/>
      <c r="C776" s="140">
        <v>6981</v>
      </c>
      <c r="D776" s="141" t="s">
        <v>785</v>
      </c>
    </row>
    <row r="777" spans="1:4" x14ac:dyDescent="0.25">
      <c r="A777" s="139"/>
      <c r="C777" s="140">
        <v>6985</v>
      </c>
      <c r="D777" s="141" t="s">
        <v>786</v>
      </c>
    </row>
    <row r="778" spans="1:4" x14ac:dyDescent="0.25">
      <c r="A778" s="139"/>
      <c r="C778" s="140">
        <v>6986</v>
      </c>
      <c r="D778" s="141" t="s">
        <v>787</v>
      </c>
    </row>
    <row r="779" spans="1:4" x14ac:dyDescent="0.25">
      <c r="A779" s="139"/>
      <c r="C779" s="140">
        <v>6987</v>
      </c>
      <c r="D779" s="141" t="s">
        <v>788</v>
      </c>
    </row>
    <row r="780" spans="1:4" x14ac:dyDescent="0.25">
      <c r="A780" s="139"/>
      <c r="C780" s="140">
        <v>6988</v>
      </c>
      <c r="D780" s="141" t="s">
        <v>789</v>
      </c>
    </row>
    <row r="781" spans="1:4" x14ac:dyDescent="0.25">
      <c r="A781" s="139"/>
      <c r="C781" s="140">
        <v>6990</v>
      </c>
      <c r="D781" s="141" t="s">
        <v>790</v>
      </c>
    </row>
    <row r="782" spans="1:4" x14ac:dyDescent="0.25">
      <c r="A782" s="139"/>
      <c r="C782" s="140">
        <v>6991</v>
      </c>
      <c r="D782" s="141" t="s">
        <v>791</v>
      </c>
    </row>
    <row r="783" spans="1:4" x14ac:dyDescent="0.25">
      <c r="A783" s="139"/>
      <c r="C783" s="140">
        <v>6992</v>
      </c>
      <c r="D783" s="141" t="s">
        <v>792</v>
      </c>
    </row>
    <row r="784" spans="1:4" x14ac:dyDescent="0.25">
      <c r="A784" s="139"/>
      <c r="C784" s="140">
        <v>6993</v>
      </c>
      <c r="D784" s="141" t="s">
        <v>793</v>
      </c>
    </row>
    <row r="785" spans="1:4" x14ac:dyDescent="0.25">
      <c r="A785" s="139"/>
      <c r="C785" s="140">
        <v>7060</v>
      </c>
      <c r="D785" s="141" t="s">
        <v>794</v>
      </c>
    </row>
    <row r="786" spans="1:4" x14ac:dyDescent="0.25">
      <c r="A786" s="139"/>
      <c r="C786" s="140">
        <v>7061</v>
      </c>
      <c r="D786" s="141" t="s">
        <v>795</v>
      </c>
    </row>
    <row r="787" spans="1:4" x14ac:dyDescent="0.25">
      <c r="A787" s="139"/>
      <c r="C787" s="140">
        <v>7062</v>
      </c>
      <c r="D787" s="141" t="s">
        <v>796</v>
      </c>
    </row>
    <row r="788" spans="1:4" x14ac:dyDescent="0.25">
      <c r="A788" s="139"/>
      <c r="C788" s="140">
        <v>7063</v>
      </c>
      <c r="D788" s="141" t="s">
        <v>797</v>
      </c>
    </row>
    <row r="789" spans="1:4" x14ac:dyDescent="0.25">
      <c r="A789" s="139"/>
      <c r="C789" s="140">
        <v>7080</v>
      </c>
      <c r="D789" s="141" t="s">
        <v>798</v>
      </c>
    </row>
    <row r="790" spans="1:4" x14ac:dyDescent="0.25">
      <c r="A790" s="139"/>
      <c r="C790" s="140">
        <v>7081</v>
      </c>
      <c r="D790" s="141" t="s">
        <v>799</v>
      </c>
    </row>
    <row r="791" spans="1:4" x14ac:dyDescent="0.25">
      <c r="A791" s="139"/>
      <c r="C791" s="140">
        <v>7082</v>
      </c>
      <c r="D791" s="141" t="s">
        <v>800</v>
      </c>
    </row>
    <row r="792" spans="1:4" x14ac:dyDescent="0.25">
      <c r="A792" s="139"/>
      <c r="C792" s="140">
        <v>7083</v>
      </c>
      <c r="D792" s="141" t="s">
        <v>801</v>
      </c>
    </row>
    <row r="793" spans="1:4" x14ac:dyDescent="0.25">
      <c r="A793" s="139"/>
      <c r="C793" s="140">
        <v>7084</v>
      </c>
      <c r="D793" s="141" t="s">
        <v>802</v>
      </c>
    </row>
    <row r="794" spans="1:4" x14ac:dyDescent="0.25">
      <c r="A794" s="139"/>
      <c r="C794" s="140">
        <v>7090</v>
      </c>
      <c r="D794" s="141" t="s">
        <v>803</v>
      </c>
    </row>
    <row r="795" spans="1:4" x14ac:dyDescent="0.25">
      <c r="A795" s="139"/>
      <c r="C795" s="140">
        <v>7091</v>
      </c>
      <c r="D795" s="141" t="s">
        <v>804</v>
      </c>
    </row>
    <row r="796" spans="1:4" x14ac:dyDescent="0.25">
      <c r="A796" s="139"/>
      <c r="C796" s="140">
        <v>7092</v>
      </c>
      <c r="D796" s="141" t="s">
        <v>805</v>
      </c>
    </row>
    <row r="797" spans="1:4" x14ac:dyDescent="0.25">
      <c r="A797" s="139"/>
      <c r="C797" s="140">
        <v>7093</v>
      </c>
      <c r="D797" s="141" t="s">
        <v>806</v>
      </c>
    </row>
    <row r="798" spans="1:4" x14ac:dyDescent="0.25">
      <c r="A798" s="139"/>
      <c r="C798" s="140">
        <v>7094</v>
      </c>
      <c r="D798" s="141" t="s">
        <v>807</v>
      </c>
    </row>
    <row r="799" spans="1:4" x14ac:dyDescent="0.25">
      <c r="A799" s="139"/>
      <c r="C799" s="140">
        <v>7510</v>
      </c>
      <c r="D799" s="141" t="s">
        <v>808</v>
      </c>
    </row>
    <row r="800" spans="1:4" x14ac:dyDescent="0.25">
      <c r="A800" s="139"/>
      <c r="C800" s="140">
        <v>7511</v>
      </c>
      <c r="D800" s="141" t="s">
        <v>809</v>
      </c>
    </row>
    <row r="801" spans="1:4" x14ac:dyDescent="0.25">
      <c r="A801" s="139"/>
      <c r="C801" s="140">
        <v>7600</v>
      </c>
      <c r="D801" s="141" t="s">
        <v>810</v>
      </c>
    </row>
    <row r="802" spans="1:4" x14ac:dyDescent="0.25">
      <c r="A802" s="139"/>
      <c r="C802" s="140">
        <v>7601</v>
      </c>
      <c r="D802" s="141" t="s">
        <v>811</v>
      </c>
    </row>
    <row r="803" spans="1:4" x14ac:dyDescent="0.25">
      <c r="A803" s="139"/>
      <c r="C803" s="140">
        <v>7602</v>
      </c>
      <c r="D803" s="141" t="s">
        <v>812</v>
      </c>
    </row>
    <row r="804" spans="1:4" x14ac:dyDescent="0.25">
      <c r="A804" s="139"/>
      <c r="C804" s="140">
        <v>7603</v>
      </c>
      <c r="D804" s="141" t="s">
        <v>813</v>
      </c>
    </row>
    <row r="805" spans="1:4" x14ac:dyDescent="0.25">
      <c r="A805" s="139"/>
      <c r="C805" s="140">
        <v>7610</v>
      </c>
      <c r="D805" s="141" t="s">
        <v>814</v>
      </c>
    </row>
    <row r="806" spans="1:4" x14ac:dyDescent="0.25">
      <c r="A806" s="139"/>
      <c r="C806" s="140">
        <v>7611</v>
      </c>
      <c r="D806" s="141" t="s">
        <v>815</v>
      </c>
    </row>
    <row r="807" spans="1:4" x14ac:dyDescent="0.25">
      <c r="C807" s="140">
        <v>7612</v>
      </c>
      <c r="D807" s="141" t="s">
        <v>816</v>
      </c>
    </row>
    <row r="808" spans="1:4" x14ac:dyDescent="0.25">
      <c r="A808" s="139"/>
      <c r="C808" s="140">
        <v>7613</v>
      </c>
      <c r="D808" s="141" t="s">
        <v>817</v>
      </c>
    </row>
    <row r="809" spans="1:4" x14ac:dyDescent="0.25">
      <c r="A809" s="139"/>
      <c r="C809" s="140">
        <v>7620</v>
      </c>
      <c r="D809" s="141" t="s">
        <v>818</v>
      </c>
    </row>
    <row r="810" spans="1:4" x14ac:dyDescent="0.25">
      <c r="A810" s="139"/>
      <c r="C810" s="140">
        <v>7621</v>
      </c>
      <c r="D810" s="141" t="s">
        <v>819</v>
      </c>
    </row>
    <row r="811" spans="1:4" x14ac:dyDescent="0.25">
      <c r="A811" s="139"/>
      <c r="C811" s="140">
        <v>7630</v>
      </c>
      <c r="D811" s="141" t="s">
        <v>820</v>
      </c>
    </row>
    <row r="812" spans="1:4" x14ac:dyDescent="0.25">
      <c r="A812" s="139"/>
      <c r="C812" s="140">
        <v>7631</v>
      </c>
      <c r="D812" s="141" t="s">
        <v>821</v>
      </c>
    </row>
    <row r="813" spans="1:4" x14ac:dyDescent="0.25">
      <c r="A813" s="139"/>
      <c r="C813" s="140">
        <v>7632</v>
      </c>
      <c r="D813" s="141" t="s">
        <v>822</v>
      </c>
    </row>
    <row r="814" spans="1:4" x14ac:dyDescent="0.25">
      <c r="A814" s="139"/>
      <c r="C814" s="140">
        <v>7633</v>
      </c>
      <c r="D814" s="141" t="s">
        <v>823</v>
      </c>
    </row>
    <row r="815" spans="1:4" x14ac:dyDescent="0.25">
      <c r="A815" s="139"/>
      <c r="C815" s="140">
        <v>7660</v>
      </c>
      <c r="D815" s="141" t="s">
        <v>824</v>
      </c>
    </row>
    <row r="816" spans="1:4" x14ac:dyDescent="0.25">
      <c r="A816" s="139"/>
      <c r="C816" s="140">
        <v>7661</v>
      </c>
      <c r="D816" s="141" t="s">
        <v>825</v>
      </c>
    </row>
    <row r="817" spans="1:4" x14ac:dyDescent="0.25">
      <c r="A817" s="139"/>
      <c r="C817" s="140">
        <v>7662</v>
      </c>
      <c r="D817" s="141" t="s">
        <v>826</v>
      </c>
    </row>
    <row r="818" spans="1:4" x14ac:dyDescent="0.25">
      <c r="A818" s="139"/>
      <c r="C818" s="140">
        <v>7663</v>
      </c>
      <c r="D818" s="141" t="s">
        <v>827</v>
      </c>
    </row>
    <row r="819" spans="1:4" x14ac:dyDescent="0.25">
      <c r="A819" s="139"/>
      <c r="C819" s="140">
        <v>7665</v>
      </c>
      <c r="D819" s="141" t="s">
        <v>828</v>
      </c>
    </row>
    <row r="820" spans="1:4" x14ac:dyDescent="0.25">
      <c r="A820" s="139"/>
      <c r="C820" s="140">
        <v>7666</v>
      </c>
      <c r="D820" s="141" t="s">
        <v>829</v>
      </c>
    </row>
    <row r="821" spans="1:4" x14ac:dyDescent="0.25">
      <c r="A821" s="139"/>
      <c r="C821" s="140">
        <v>7667</v>
      </c>
      <c r="D821" s="141" t="s">
        <v>830</v>
      </c>
    </row>
    <row r="822" spans="1:4" x14ac:dyDescent="0.25">
      <c r="A822" s="139"/>
      <c r="C822" s="140">
        <v>7668</v>
      </c>
      <c r="D822" s="141" t="s">
        <v>831</v>
      </c>
    </row>
    <row r="823" spans="1:4" x14ac:dyDescent="0.25">
      <c r="A823" s="139"/>
      <c r="C823" s="140">
        <v>7733</v>
      </c>
      <c r="D823" s="141" t="s">
        <v>832</v>
      </c>
    </row>
    <row r="824" spans="1:4" x14ac:dyDescent="0.25">
      <c r="A824" s="139"/>
      <c r="C824" s="140">
        <v>7734</v>
      </c>
      <c r="D824" s="141" t="s">
        <v>833</v>
      </c>
    </row>
    <row r="825" spans="1:4" x14ac:dyDescent="0.25">
      <c r="A825" s="139"/>
      <c r="C825" s="140">
        <v>7735</v>
      </c>
      <c r="D825" s="141" t="s">
        <v>834</v>
      </c>
    </row>
    <row r="826" spans="1:4" x14ac:dyDescent="0.25">
      <c r="A826" s="139"/>
      <c r="C826" s="140">
        <v>7930</v>
      </c>
      <c r="D826" s="141" t="s">
        <v>835</v>
      </c>
    </row>
    <row r="827" spans="1:4" x14ac:dyDescent="0.25">
      <c r="A827" s="139"/>
      <c r="C827" s="140">
        <v>7931</v>
      </c>
      <c r="D827" s="141" t="s">
        <v>836</v>
      </c>
    </row>
    <row r="828" spans="1:4" x14ac:dyDescent="0.25">
      <c r="A828" s="139"/>
      <c r="C828" s="140">
        <v>7932</v>
      </c>
      <c r="D828" s="141" t="s">
        <v>837</v>
      </c>
    </row>
    <row r="829" spans="1:4" x14ac:dyDescent="0.25">
      <c r="A829" s="139"/>
      <c r="C829" s="140">
        <v>7933</v>
      </c>
      <c r="D829" s="141" t="s">
        <v>838</v>
      </c>
    </row>
    <row r="830" spans="1:4" x14ac:dyDescent="0.25">
      <c r="A830" s="139"/>
      <c r="C830" s="140">
        <v>7950</v>
      </c>
      <c r="D830" s="141" t="s">
        <v>839</v>
      </c>
    </row>
    <row r="831" spans="1:4" x14ac:dyDescent="0.25">
      <c r="A831" s="139"/>
      <c r="C831" s="140">
        <v>7951</v>
      </c>
      <c r="D831" s="141" t="s">
        <v>840</v>
      </c>
    </row>
    <row r="832" spans="1:4" x14ac:dyDescent="0.25">
      <c r="A832" s="139"/>
      <c r="C832" s="140">
        <v>7952</v>
      </c>
      <c r="D832" s="141" t="s">
        <v>841</v>
      </c>
    </row>
    <row r="833" spans="1:4" x14ac:dyDescent="0.25">
      <c r="A833" s="139"/>
      <c r="C833" s="140">
        <v>7954</v>
      </c>
      <c r="D833" s="141" t="s">
        <v>842</v>
      </c>
    </row>
    <row r="834" spans="1:4" x14ac:dyDescent="0.25">
      <c r="A834" s="139"/>
      <c r="C834" s="140">
        <v>7955</v>
      </c>
      <c r="D834" s="141" t="s">
        <v>843</v>
      </c>
    </row>
    <row r="835" spans="1:4" x14ac:dyDescent="0.25">
      <c r="A835" s="139"/>
      <c r="C835" s="140">
        <v>7956</v>
      </c>
      <c r="D835" s="141" t="s">
        <v>844</v>
      </c>
    </row>
    <row r="836" spans="1:4" x14ac:dyDescent="0.25">
      <c r="A836" s="139"/>
      <c r="C836" s="140">
        <v>7957</v>
      </c>
      <c r="D836" s="141" t="s">
        <v>845</v>
      </c>
    </row>
    <row r="837" spans="1:4" x14ac:dyDescent="0.25">
      <c r="A837" s="139"/>
      <c r="C837" s="140">
        <v>7960</v>
      </c>
      <c r="D837" s="141" t="s">
        <v>846</v>
      </c>
    </row>
    <row r="838" spans="1:4" x14ac:dyDescent="0.25">
      <c r="A838" s="139"/>
      <c r="C838" s="140">
        <v>7961</v>
      </c>
      <c r="D838" s="141" t="s">
        <v>847</v>
      </c>
    </row>
    <row r="839" spans="1:4" x14ac:dyDescent="0.25">
      <c r="A839" s="139"/>
      <c r="C839" s="140">
        <v>7965</v>
      </c>
      <c r="D839" s="141" t="s">
        <v>848</v>
      </c>
    </row>
    <row r="840" spans="1:4" x14ac:dyDescent="0.25">
      <c r="A840" s="139"/>
      <c r="C840" s="140">
        <v>7966</v>
      </c>
      <c r="D840" s="141" t="s">
        <v>849</v>
      </c>
    </row>
    <row r="841" spans="1:4" x14ac:dyDescent="0.25">
      <c r="A841" s="139"/>
      <c r="C841" s="140">
        <v>7967</v>
      </c>
      <c r="D841" s="141" t="s">
        <v>850</v>
      </c>
    </row>
    <row r="842" spans="1:4" x14ac:dyDescent="0.25">
      <c r="A842" s="139"/>
      <c r="C842" s="140">
        <v>7968</v>
      </c>
      <c r="D842" s="141" t="s">
        <v>851</v>
      </c>
    </row>
    <row r="843" spans="1:4" x14ac:dyDescent="0.25">
      <c r="A843" s="139"/>
      <c r="C843" s="140">
        <v>7970</v>
      </c>
      <c r="D843" s="141" t="s">
        <v>852</v>
      </c>
    </row>
    <row r="844" spans="1:4" x14ac:dyDescent="0.25">
      <c r="A844" s="139"/>
      <c r="C844" s="140">
        <v>7971</v>
      </c>
      <c r="D844" s="141" t="s">
        <v>853</v>
      </c>
    </row>
    <row r="845" spans="1:4" x14ac:dyDescent="0.25">
      <c r="A845" s="139"/>
      <c r="C845" s="140">
        <v>7972</v>
      </c>
      <c r="D845" s="141" t="s">
        <v>854</v>
      </c>
    </row>
    <row r="846" spans="1:4" x14ac:dyDescent="0.25">
      <c r="A846" s="139"/>
      <c r="C846" s="140">
        <v>7973</v>
      </c>
      <c r="D846" s="141" t="s">
        <v>855</v>
      </c>
    </row>
    <row r="847" spans="1:4" x14ac:dyDescent="0.25">
      <c r="A847" s="139"/>
      <c r="C847" s="140">
        <v>7980</v>
      </c>
      <c r="D847" s="141" t="s">
        <v>856</v>
      </c>
    </row>
    <row r="848" spans="1:4" x14ac:dyDescent="0.25">
      <c r="A848" s="139"/>
      <c r="C848" s="140">
        <v>7981</v>
      </c>
      <c r="D848" s="141" t="s">
        <v>857</v>
      </c>
    </row>
    <row r="849" spans="1:4" x14ac:dyDescent="0.25">
      <c r="A849" s="139"/>
      <c r="C849" s="140">
        <v>7985</v>
      </c>
      <c r="D849" s="141" t="s">
        <v>858</v>
      </c>
    </row>
    <row r="850" spans="1:4" x14ac:dyDescent="0.25">
      <c r="A850" s="139"/>
      <c r="C850" s="140">
        <v>7986</v>
      </c>
      <c r="D850" s="141" t="s">
        <v>859</v>
      </c>
    </row>
    <row r="851" spans="1:4" x14ac:dyDescent="0.25">
      <c r="A851" s="139"/>
      <c r="C851" s="140">
        <v>7987</v>
      </c>
      <c r="D851" s="141" t="s">
        <v>860</v>
      </c>
    </row>
    <row r="852" spans="1:4" x14ac:dyDescent="0.25">
      <c r="A852" s="139"/>
      <c r="C852" s="140">
        <v>7988</v>
      </c>
      <c r="D852" s="141" t="s">
        <v>861</v>
      </c>
    </row>
    <row r="853" spans="1:4" x14ac:dyDescent="0.25">
      <c r="A853" s="139"/>
      <c r="C853" s="140">
        <v>7990</v>
      </c>
      <c r="D853" s="141" t="s">
        <v>862</v>
      </c>
    </row>
    <row r="854" spans="1:4" x14ac:dyDescent="0.25">
      <c r="A854" s="139"/>
      <c r="C854" s="140">
        <v>7991</v>
      </c>
      <c r="D854" s="141" t="s">
        <v>863</v>
      </c>
    </row>
    <row r="855" spans="1:4" x14ac:dyDescent="0.25">
      <c r="A855" s="139"/>
      <c r="C855" s="140">
        <v>7992</v>
      </c>
      <c r="D855" s="141" t="s">
        <v>864</v>
      </c>
    </row>
    <row r="856" spans="1:4" x14ac:dyDescent="0.25">
      <c r="A856" s="139"/>
      <c r="C856" s="140">
        <v>7993</v>
      </c>
      <c r="D856" s="141" t="s">
        <v>865</v>
      </c>
    </row>
    <row r="857" spans="1:4" x14ac:dyDescent="0.25">
      <c r="A857" s="139"/>
      <c r="C857" s="140">
        <v>8300</v>
      </c>
      <c r="D857" s="141" t="s">
        <v>706</v>
      </c>
    </row>
    <row r="858" spans="1:4" x14ac:dyDescent="0.25">
      <c r="A858" s="139"/>
      <c r="C858" s="140">
        <v>8301</v>
      </c>
      <c r="D858" s="141" t="s">
        <v>707</v>
      </c>
    </row>
    <row r="859" spans="1:4" x14ac:dyDescent="0.25">
      <c r="A859" s="139"/>
      <c r="C859" s="140">
        <v>76200</v>
      </c>
      <c r="D859" s="141" t="s">
        <v>866</v>
      </c>
    </row>
    <row r="860" spans="1:4" x14ac:dyDescent="0.25">
      <c r="A860" s="139"/>
      <c r="C860" s="140">
        <v>76201</v>
      </c>
      <c r="D860" s="141" t="s">
        <v>867</v>
      </c>
    </row>
    <row r="861" spans="1:4" x14ac:dyDescent="0.25">
      <c r="A861" s="139"/>
      <c r="C861" s="140">
        <v>76202</v>
      </c>
      <c r="D861" s="141" t="s">
        <v>868</v>
      </c>
    </row>
    <row r="862" spans="1:4" x14ac:dyDescent="0.25">
      <c r="A862" s="139"/>
      <c r="C862" s="140">
        <v>76203</v>
      </c>
      <c r="D862" s="141" t="s">
        <v>869</v>
      </c>
    </row>
    <row r="863" spans="1:4" x14ac:dyDescent="0.25">
      <c r="A863" s="139"/>
      <c r="C863" s="140">
        <v>79544</v>
      </c>
      <c r="D863" s="141" t="s">
        <v>870</v>
      </c>
    </row>
    <row r="864" spans="1:4" x14ac:dyDescent="0.25">
      <c r="A864" s="139"/>
      <c r="C864" s="140">
        <v>79549</v>
      </c>
      <c r="D864" s="141" t="s">
        <v>871</v>
      </c>
    </row>
    <row r="865" spans="1:4" x14ac:dyDescent="0.25">
      <c r="A865" s="139"/>
      <c r="D865" s="141" t="s">
        <v>872</v>
      </c>
    </row>
    <row r="866" spans="1:4" x14ac:dyDescent="0.25">
      <c r="A866" s="139"/>
      <c r="D866" s="141" t="s">
        <v>872</v>
      </c>
    </row>
    <row r="867" spans="1:4" x14ac:dyDescent="0.25">
      <c r="A867" s="139"/>
      <c r="D867" s="141" t="s">
        <v>872</v>
      </c>
    </row>
    <row r="868" spans="1:4" x14ac:dyDescent="0.25">
      <c r="A868" s="139"/>
      <c r="D868" s="141" t="s">
        <v>872</v>
      </c>
    </row>
    <row r="869" spans="1:4" x14ac:dyDescent="0.25">
      <c r="A869" s="139"/>
      <c r="D869" s="141" t="s">
        <v>872</v>
      </c>
    </row>
    <row r="870" spans="1:4" x14ac:dyDescent="0.25">
      <c r="A870" s="139"/>
      <c r="D870" s="141" t="s">
        <v>872</v>
      </c>
    </row>
    <row r="871" spans="1:4" x14ac:dyDescent="0.25">
      <c r="A871" s="139"/>
      <c r="D871" s="141" t="s">
        <v>872</v>
      </c>
    </row>
    <row r="872" spans="1:4" x14ac:dyDescent="0.25">
      <c r="A872" s="139"/>
      <c r="D872" s="141" t="s">
        <v>872</v>
      </c>
    </row>
    <row r="873" spans="1:4" x14ac:dyDescent="0.25">
      <c r="A873" s="139"/>
      <c r="D873" s="141" t="s">
        <v>872</v>
      </c>
    </row>
    <row r="874" spans="1:4" x14ac:dyDescent="0.25">
      <c r="A874" s="139"/>
      <c r="D874" s="141" t="s">
        <v>872</v>
      </c>
    </row>
    <row r="875" spans="1:4" x14ac:dyDescent="0.25">
      <c r="A875" s="139"/>
      <c r="C875" s="139"/>
      <c r="D875" s="141" t="s">
        <v>872</v>
      </c>
    </row>
    <row r="876" spans="1:4" x14ac:dyDescent="0.25">
      <c r="A876" s="139"/>
      <c r="C876" s="139"/>
      <c r="D876" s="141" t="s">
        <v>872</v>
      </c>
    </row>
    <row r="877" spans="1:4" x14ac:dyDescent="0.25">
      <c r="A877" s="139"/>
      <c r="C877" s="139"/>
      <c r="D877" s="141" t="s">
        <v>872</v>
      </c>
    </row>
    <row r="878" spans="1:4" x14ac:dyDescent="0.25">
      <c r="A878" s="139"/>
      <c r="C878" s="139"/>
      <c r="D878" s="141" t="s">
        <v>872</v>
      </c>
    </row>
    <row r="879" spans="1:4" x14ac:dyDescent="0.25">
      <c r="A879" s="139"/>
      <c r="C879" s="139"/>
      <c r="D879" s="141" t="s">
        <v>872</v>
      </c>
    </row>
    <row r="880" spans="1:4" x14ac:dyDescent="0.25">
      <c r="A880" s="139"/>
      <c r="C880" s="139"/>
      <c r="D880" s="141" t="s">
        <v>872</v>
      </c>
    </row>
    <row r="881" spans="1:4" x14ac:dyDescent="0.25">
      <c r="A881" s="139"/>
      <c r="C881" s="139"/>
      <c r="D881" s="141" t="s">
        <v>872</v>
      </c>
    </row>
    <row r="882" spans="1:4" x14ac:dyDescent="0.25">
      <c r="A882" s="139"/>
      <c r="C882" s="139"/>
      <c r="D882" s="141" t="s">
        <v>872</v>
      </c>
    </row>
    <row r="883" spans="1:4" x14ac:dyDescent="0.25">
      <c r="A883" s="139"/>
      <c r="C883" s="139"/>
      <c r="D883" s="141" t="s">
        <v>872</v>
      </c>
    </row>
    <row r="884" spans="1:4" x14ac:dyDescent="0.25">
      <c r="A884" s="139"/>
      <c r="C884" s="139"/>
      <c r="D884" s="141" t="s">
        <v>872</v>
      </c>
    </row>
    <row r="885" spans="1:4" x14ac:dyDescent="0.25">
      <c r="A885" s="139"/>
      <c r="C885" s="139"/>
      <c r="D885" s="141" t="s">
        <v>872</v>
      </c>
    </row>
    <row r="886" spans="1:4" x14ac:dyDescent="0.25">
      <c r="A886" s="139"/>
      <c r="C886" s="139"/>
      <c r="D886" s="141" t="s">
        <v>872</v>
      </c>
    </row>
    <row r="887" spans="1:4" x14ac:dyDescent="0.25">
      <c r="A887" s="139"/>
      <c r="C887" s="139"/>
      <c r="D887" s="141" t="s">
        <v>872</v>
      </c>
    </row>
    <row r="888" spans="1:4" x14ac:dyDescent="0.25">
      <c r="A888" s="139"/>
      <c r="C888" s="139"/>
      <c r="D888" s="141" t="s">
        <v>872</v>
      </c>
    </row>
    <row r="889" spans="1:4" x14ac:dyDescent="0.25">
      <c r="A889" s="139"/>
      <c r="C889" s="139"/>
      <c r="D889" s="141" t="s">
        <v>872</v>
      </c>
    </row>
    <row r="890" spans="1:4" x14ac:dyDescent="0.25">
      <c r="A890" s="139"/>
      <c r="C890" s="139"/>
      <c r="D890" s="141" t="s">
        <v>872</v>
      </c>
    </row>
    <row r="891" spans="1:4" x14ac:dyDescent="0.25">
      <c r="A891" s="139"/>
      <c r="C891" s="139"/>
      <c r="D891" s="141" t="s">
        <v>872</v>
      </c>
    </row>
    <row r="892" spans="1:4" x14ac:dyDescent="0.25">
      <c r="A892" s="139"/>
      <c r="C892" s="139"/>
      <c r="D892" s="141" t="s">
        <v>872</v>
      </c>
    </row>
    <row r="893" spans="1:4" x14ac:dyDescent="0.25">
      <c r="A893" s="139"/>
      <c r="C893" s="139"/>
      <c r="D893" s="141" t="s">
        <v>872</v>
      </c>
    </row>
    <row r="894" spans="1:4" x14ac:dyDescent="0.25">
      <c r="A894" s="139"/>
      <c r="C894" s="139"/>
      <c r="D894" s="141" t="s">
        <v>872</v>
      </c>
    </row>
    <row r="895" spans="1:4" x14ac:dyDescent="0.25">
      <c r="A895" s="139"/>
      <c r="C895" s="139"/>
      <c r="D895" s="141" t="s">
        <v>872</v>
      </c>
    </row>
    <row r="896" spans="1:4" x14ac:dyDescent="0.25">
      <c r="A896" s="139"/>
      <c r="C896" s="139"/>
      <c r="D896" s="141" t="s">
        <v>872</v>
      </c>
    </row>
    <row r="897" spans="1:4" x14ac:dyDescent="0.25">
      <c r="A897" s="139"/>
      <c r="C897" s="139"/>
      <c r="D897" s="141" t="s">
        <v>872</v>
      </c>
    </row>
    <row r="898" spans="1:4" x14ac:dyDescent="0.25">
      <c r="A898" s="139"/>
      <c r="C898" s="139"/>
      <c r="D898" s="141" t="s">
        <v>872</v>
      </c>
    </row>
    <row r="899" spans="1:4" x14ac:dyDescent="0.25">
      <c r="A899" s="139"/>
      <c r="C899" s="139"/>
      <c r="D899" s="141" t="s">
        <v>872</v>
      </c>
    </row>
    <row r="900" spans="1:4" x14ac:dyDescent="0.25">
      <c r="A900" s="139"/>
      <c r="C900" s="139"/>
      <c r="D900" s="141" t="s">
        <v>872</v>
      </c>
    </row>
    <row r="901" spans="1:4" x14ac:dyDescent="0.25">
      <c r="A901" s="139"/>
      <c r="C901" s="139"/>
      <c r="D901" s="141" t="s">
        <v>872</v>
      </c>
    </row>
    <row r="902" spans="1:4" x14ac:dyDescent="0.25">
      <c r="A902" s="139"/>
      <c r="C902" s="139"/>
      <c r="D902" s="141" t="s">
        <v>872</v>
      </c>
    </row>
    <row r="903" spans="1:4" x14ac:dyDescent="0.25">
      <c r="A903" s="139"/>
      <c r="C903" s="139"/>
      <c r="D903" s="141" t="s">
        <v>872</v>
      </c>
    </row>
    <row r="904" spans="1:4" x14ac:dyDescent="0.25">
      <c r="A904" s="139"/>
      <c r="C904" s="139"/>
      <c r="D904" s="141" t="s">
        <v>872</v>
      </c>
    </row>
    <row r="905" spans="1:4" x14ac:dyDescent="0.25">
      <c r="A905" s="139"/>
      <c r="C905" s="139"/>
      <c r="D905" s="141" t="s">
        <v>872</v>
      </c>
    </row>
    <row r="906" spans="1:4" x14ac:dyDescent="0.25">
      <c r="A906" s="139"/>
      <c r="C906" s="139"/>
      <c r="D906" s="141" t="s">
        <v>872</v>
      </c>
    </row>
    <row r="907" spans="1:4" x14ac:dyDescent="0.25">
      <c r="A907" s="139"/>
      <c r="C907" s="139"/>
      <c r="D907" s="141" t="s">
        <v>872</v>
      </c>
    </row>
    <row r="908" spans="1:4" x14ac:dyDescent="0.25">
      <c r="A908" s="139"/>
      <c r="C908" s="139"/>
      <c r="D908" s="141" t="s">
        <v>872</v>
      </c>
    </row>
    <row r="909" spans="1:4" x14ac:dyDescent="0.25">
      <c r="A909" s="139"/>
      <c r="C909" s="139"/>
      <c r="D909" s="141" t="s">
        <v>872</v>
      </c>
    </row>
    <row r="910" spans="1:4" x14ac:dyDescent="0.25">
      <c r="A910" s="139"/>
      <c r="C910" s="139"/>
      <c r="D910" s="141" t="s">
        <v>872</v>
      </c>
    </row>
    <row r="911" spans="1:4" x14ac:dyDescent="0.25">
      <c r="A911" s="139"/>
      <c r="C911" s="139"/>
      <c r="D911" s="141" t="s">
        <v>872</v>
      </c>
    </row>
    <row r="912" spans="1:4" x14ac:dyDescent="0.25">
      <c r="A912" s="139"/>
      <c r="C912" s="139"/>
      <c r="D912" s="141" t="s">
        <v>872</v>
      </c>
    </row>
    <row r="913" spans="1:4" x14ac:dyDescent="0.25">
      <c r="A913" s="139"/>
      <c r="C913" s="139"/>
      <c r="D913" s="141" t="s">
        <v>872</v>
      </c>
    </row>
    <row r="914" spans="1:4" x14ac:dyDescent="0.25">
      <c r="A914" s="139"/>
      <c r="C914" s="139"/>
      <c r="D914" s="141" t="s">
        <v>872</v>
      </c>
    </row>
    <row r="915" spans="1:4" x14ac:dyDescent="0.25">
      <c r="A915" s="139"/>
      <c r="C915" s="139"/>
      <c r="D915" s="141" t="s">
        <v>872</v>
      </c>
    </row>
    <row r="916" spans="1:4" x14ac:dyDescent="0.25">
      <c r="A916" s="139"/>
      <c r="C916" s="139"/>
      <c r="D916" s="141" t="s">
        <v>872</v>
      </c>
    </row>
    <row r="917" spans="1:4" x14ac:dyDescent="0.25">
      <c r="A917" s="139"/>
      <c r="C917" s="139"/>
      <c r="D917" s="141" t="s">
        <v>872</v>
      </c>
    </row>
    <row r="918" spans="1:4" x14ac:dyDescent="0.25">
      <c r="A918" s="139"/>
      <c r="C918" s="139"/>
      <c r="D918" s="141" t="s">
        <v>872</v>
      </c>
    </row>
    <row r="919" spans="1:4" x14ac:dyDescent="0.25">
      <c r="A919" s="139"/>
      <c r="C919" s="139"/>
      <c r="D919" s="141" t="s">
        <v>872</v>
      </c>
    </row>
    <row r="920" spans="1:4" x14ac:dyDescent="0.25">
      <c r="A920" s="139"/>
      <c r="C920" s="139"/>
      <c r="D920" s="141" t="s">
        <v>872</v>
      </c>
    </row>
    <row r="921" spans="1:4" x14ac:dyDescent="0.25">
      <c r="A921" s="139"/>
      <c r="C921" s="139"/>
      <c r="D921" s="141" t="s">
        <v>872</v>
      </c>
    </row>
    <row r="922" spans="1:4" x14ac:dyDescent="0.25">
      <c r="A922" s="139"/>
      <c r="C922" s="139"/>
      <c r="D922" s="141" t="s">
        <v>872</v>
      </c>
    </row>
    <row r="923" spans="1:4" x14ac:dyDescent="0.25">
      <c r="A923" s="139"/>
      <c r="C923" s="139"/>
      <c r="D923" s="141" t="s">
        <v>872</v>
      </c>
    </row>
    <row r="924" spans="1:4" x14ac:dyDescent="0.25">
      <c r="A924" s="139"/>
      <c r="C924" s="139"/>
      <c r="D924" s="141" t="s">
        <v>872</v>
      </c>
    </row>
    <row r="925" spans="1:4" x14ac:dyDescent="0.25">
      <c r="A925" s="139"/>
      <c r="C925" s="139"/>
      <c r="D925" s="141" t="s">
        <v>872</v>
      </c>
    </row>
    <row r="926" spans="1:4" x14ac:dyDescent="0.25">
      <c r="A926" s="139"/>
      <c r="C926" s="139"/>
      <c r="D926" s="141" t="s">
        <v>872</v>
      </c>
    </row>
    <row r="927" spans="1:4" x14ac:dyDescent="0.25">
      <c r="A927" s="139"/>
      <c r="C927" s="139"/>
      <c r="D927" s="141" t="s">
        <v>872</v>
      </c>
    </row>
    <row r="928" spans="1:4" x14ac:dyDescent="0.25">
      <c r="A928" s="139"/>
      <c r="C928" s="139"/>
      <c r="D928" s="141" t="s">
        <v>872</v>
      </c>
    </row>
    <row r="929" spans="1:4" x14ac:dyDescent="0.25">
      <c r="A929" s="139"/>
      <c r="C929" s="139"/>
      <c r="D929" s="141" t="s">
        <v>872</v>
      </c>
    </row>
    <row r="930" spans="1:4" x14ac:dyDescent="0.25">
      <c r="A930" s="139"/>
      <c r="C930" s="139"/>
      <c r="D930" s="141" t="s">
        <v>872</v>
      </c>
    </row>
    <row r="931" spans="1:4" x14ac:dyDescent="0.25">
      <c r="A931" s="139"/>
      <c r="C931" s="139"/>
      <c r="D931" s="141" t="s">
        <v>872</v>
      </c>
    </row>
    <row r="932" spans="1:4" x14ac:dyDescent="0.25">
      <c r="A932" s="139"/>
      <c r="C932" s="139"/>
      <c r="D932" s="141" t="s">
        <v>872</v>
      </c>
    </row>
    <row r="933" spans="1:4" x14ac:dyDescent="0.25">
      <c r="A933" s="139"/>
      <c r="C933" s="139"/>
      <c r="D933" s="141" t="s">
        <v>872</v>
      </c>
    </row>
    <row r="934" spans="1:4" x14ac:dyDescent="0.25">
      <c r="A934" s="139"/>
      <c r="C934" s="139"/>
      <c r="D934" s="141" t="s">
        <v>872</v>
      </c>
    </row>
    <row r="935" spans="1:4" x14ac:dyDescent="0.25">
      <c r="A935" s="139"/>
      <c r="C935" s="139"/>
      <c r="D935" s="141" t="s">
        <v>872</v>
      </c>
    </row>
    <row r="936" spans="1:4" x14ac:dyDescent="0.25">
      <c r="A936" s="139"/>
      <c r="C936" s="139"/>
      <c r="D936" s="141" t="s">
        <v>872</v>
      </c>
    </row>
    <row r="937" spans="1:4" x14ac:dyDescent="0.25">
      <c r="A937" s="139"/>
      <c r="C937" s="139"/>
      <c r="D937" s="141" t="s">
        <v>872</v>
      </c>
    </row>
    <row r="938" spans="1:4" x14ac:dyDescent="0.25">
      <c r="A938" s="139"/>
      <c r="C938" s="139"/>
      <c r="D938" s="141" t="s">
        <v>872</v>
      </c>
    </row>
    <row r="939" spans="1:4" x14ac:dyDescent="0.25">
      <c r="A939" s="139"/>
      <c r="C939" s="139"/>
      <c r="D939" s="141" t="s">
        <v>872</v>
      </c>
    </row>
    <row r="940" spans="1:4" x14ac:dyDescent="0.25">
      <c r="A940" s="139"/>
      <c r="C940" s="139"/>
      <c r="D940" s="141" t="s">
        <v>872</v>
      </c>
    </row>
    <row r="941" spans="1:4" x14ac:dyDescent="0.25">
      <c r="A941" s="139"/>
      <c r="C941" s="139"/>
      <c r="D941" s="141" t="s">
        <v>872</v>
      </c>
    </row>
    <row r="942" spans="1:4" x14ac:dyDescent="0.25">
      <c r="A942" s="139"/>
      <c r="C942" s="139"/>
      <c r="D942" s="141" t="s">
        <v>872</v>
      </c>
    </row>
    <row r="943" spans="1:4" x14ac:dyDescent="0.25">
      <c r="A943" s="139"/>
      <c r="C943" s="139"/>
      <c r="D943" s="141" t="s">
        <v>872</v>
      </c>
    </row>
    <row r="944" spans="1:4" x14ac:dyDescent="0.25">
      <c r="A944" s="139"/>
      <c r="C944" s="139"/>
      <c r="D944" s="141" t="s">
        <v>872</v>
      </c>
    </row>
    <row r="945" spans="1:4" x14ac:dyDescent="0.25">
      <c r="A945" s="139"/>
      <c r="C945" s="139"/>
      <c r="D945" s="141" t="s">
        <v>872</v>
      </c>
    </row>
    <row r="946" spans="1:4" x14ac:dyDescent="0.25">
      <c r="A946" s="139"/>
      <c r="C946" s="139"/>
      <c r="D946" s="141" t="s">
        <v>872</v>
      </c>
    </row>
    <row r="947" spans="1:4" x14ac:dyDescent="0.25">
      <c r="A947" s="139"/>
      <c r="C947" s="139"/>
      <c r="D947" s="141" t="s">
        <v>872</v>
      </c>
    </row>
    <row r="948" spans="1:4" x14ac:dyDescent="0.25">
      <c r="A948" s="139"/>
      <c r="C948" s="139"/>
      <c r="D948" s="141" t="s">
        <v>872</v>
      </c>
    </row>
    <row r="949" spans="1:4" x14ac:dyDescent="0.25">
      <c r="A949" s="139"/>
      <c r="C949" s="139"/>
      <c r="D949" s="141" t="s">
        <v>872</v>
      </c>
    </row>
    <row r="950" spans="1:4" x14ac:dyDescent="0.25">
      <c r="A950" s="139"/>
      <c r="C950" s="139"/>
      <c r="D950" s="141" t="s">
        <v>872</v>
      </c>
    </row>
    <row r="951" spans="1:4" x14ac:dyDescent="0.25">
      <c r="A951" s="139"/>
      <c r="C951" s="139"/>
      <c r="D951" s="141" t="s">
        <v>872</v>
      </c>
    </row>
    <row r="952" spans="1:4" x14ac:dyDescent="0.25">
      <c r="A952" s="139"/>
      <c r="C952" s="139"/>
      <c r="D952" s="141" t="s">
        <v>872</v>
      </c>
    </row>
    <row r="953" spans="1:4" x14ac:dyDescent="0.25">
      <c r="A953" s="139"/>
      <c r="C953" s="139"/>
      <c r="D953" s="141" t="s">
        <v>872</v>
      </c>
    </row>
    <row r="954" spans="1:4" x14ac:dyDescent="0.25">
      <c r="A954" s="139"/>
      <c r="C954" s="139"/>
      <c r="D954" s="141" t="s">
        <v>872</v>
      </c>
    </row>
    <row r="955" spans="1:4" x14ac:dyDescent="0.25">
      <c r="A955" s="139"/>
      <c r="C955" s="139"/>
      <c r="D955" s="141" t="s">
        <v>872</v>
      </c>
    </row>
    <row r="956" spans="1:4" x14ac:dyDescent="0.25">
      <c r="A956" s="139"/>
      <c r="C956" s="139"/>
      <c r="D956" s="141" t="s">
        <v>872</v>
      </c>
    </row>
    <row r="957" spans="1:4" x14ac:dyDescent="0.25">
      <c r="A957" s="139"/>
      <c r="C957" s="139"/>
      <c r="D957" s="141" t="s">
        <v>872</v>
      </c>
    </row>
    <row r="958" spans="1:4" x14ac:dyDescent="0.25">
      <c r="A958" s="139"/>
      <c r="C958" s="139"/>
      <c r="D958" s="141" t="s">
        <v>872</v>
      </c>
    </row>
    <row r="959" spans="1:4" x14ac:dyDescent="0.25">
      <c r="A959" s="139"/>
      <c r="C959" s="139"/>
      <c r="D959" s="141" t="s">
        <v>872</v>
      </c>
    </row>
    <row r="960" spans="1:4" x14ac:dyDescent="0.25">
      <c r="A960" s="139"/>
      <c r="C960" s="139"/>
      <c r="D960" s="141" t="s">
        <v>872</v>
      </c>
    </row>
    <row r="961" spans="1:4" x14ac:dyDescent="0.25">
      <c r="A961" s="139"/>
      <c r="C961" s="139"/>
      <c r="D961" s="141" t="s">
        <v>872</v>
      </c>
    </row>
    <row r="962" spans="1:4" x14ac:dyDescent="0.25">
      <c r="A962" s="139"/>
      <c r="C962" s="139"/>
      <c r="D962" s="141" t="s">
        <v>872</v>
      </c>
    </row>
    <row r="963" spans="1:4" x14ac:dyDescent="0.25">
      <c r="A963" s="139"/>
      <c r="C963" s="139"/>
      <c r="D963" s="141" t="s">
        <v>872</v>
      </c>
    </row>
    <row r="964" spans="1:4" x14ac:dyDescent="0.25">
      <c r="A964" s="139"/>
      <c r="C964" s="139"/>
      <c r="D964" s="141" t="s">
        <v>872</v>
      </c>
    </row>
    <row r="965" spans="1:4" x14ac:dyDescent="0.25">
      <c r="A965" s="139"/>
      <c r="C965" s="139"/>
      <c r="D965" s="141" t="s">
        <v>872</v>
      </c>
    </row>
    <row r="966" spans="1:4" x14ac:dyDescent="0.25">
      <c r="A966" s="139"/>
      <c r="C966" s="139"/>
      <c r="D966" s="141" t="s">
        <v>872</v>
      </c>
    </row>
    <row r="967" spans="1:4" x14ac:dyDescent="0.25">
      <c r="A967" s="139"/>
      <c r="C967" s="139"/>
      <c r="D967" s="141" t="s">
        <v>872</v>
      </c>
    </row>
    <row r="968" spans="1:4" x14ac:dyDescent="0.25">
      <c r="A968" s="139"/>
      <c r="C968" s="139"/>
      <c r="D968" s="141" t="s">
        <v>872</v>
      </c>
    </row>
    <row r="969" spans="1:4" x14ac:dyDescent="0.25">
      <c r="A969" s="139"/>
      <c r="C969" s="139"/>
      <c r="D969" s="141" t="s">
        <v>872</v>
      </c>
    </row>
    <row r="970" spans="1:4" x14ac:dyDescent="0.25">
      <c r="A970" s="139"/>
      <c r="C970" s="139"/>
      <c r="D970" s="141" t="s">
        <v>872</v>
      </c>
    </row>
    <row r="971" spans="1:4" x14ac:dyDescent="0.25">
      <c r="A971" s="139"/>
      <c r="C971" s="139"/>
      <c r="D971" s="141" t="s">
        <v>872</v>
      </c>
    </row>
    <row r="972" spans="1:4" x14ac:dyDescent="0.25">
      <c r="A972" s="139"/>
      <c r="C972" s="139"/>
      <c r="D972" s="141" t="s">
        <v>872</v>
      </c>
    </row>
    <row r="973" spans="1:4" x14ac:dyDescent="0.25">
      <c r="A973" s="139"/>
      <c r="C973" s="139"/>
      <c r="D973" s="141" t="s">
        <v>872</v>
      </c>
    </row>
    <row r="974" spans="1:4" x14ac:dyDescent="0.25">
      <c r="A974" s="139"/>
      <c r="C974" s="139"/>
      <c r="D974" s="141" t="s">
        <v>872</v>
      </c>
    </row>
    <row r="975" spans="1:4" x14ac:dyDescent="0.25">
      <c r="A975" s="139"/>
      <c r="C975" s="139"/>
      <c r="D975" s="141" t="s">
        <v>872</v>
      </c>
    </row>
    <row r="976" spans="1:4" x14ac:dyDescent="0.25">
      <c r="A976" s="139"/>
      <c r="C976" s="139"/>
      <c r="D976" s="141" t="s">
        <v>872</v>
      </c>
    </row>
    <row r="977" spans="1:4" x14ac:dyDescent="0.25">
      <c r="A977" s="139"/>
      <c r="C977" s="139"/>
      <c r="D977" s="141" t="s">
        <v>872</v>
      </c>
    </row>
    <row r="978" spans="1:4" x14ac:dyDescent="0.25">
      <c r="A978" s="139"/>
      <c r="C978" s="139"/>
      <c r="D978" s="141" t="s">
        <v>872</v>
      </c>
    </row>
    <row r="979" spans="1:4" x14ac:dyDescent="0.25">
      <c r="A979" s="139"/>
      <c r="C979" s="139"/>
      <c r="D979" s="141" t="s">
        <v>872</v>
      </c>
    </row>
    <row r="980" spans="1:4" x14ac:dyDescent="0.25">
      <c r="A980" s="139"/>
      <c r="C980" s="139"/>
      <c r="D980" s="141" t="s">
        <v>872</v>
      </c>
    </row>
    <row r="981" spans="1:4" x14ac:dyDescent="0.25">
      <c r="A981" s="139"/>
      <c r="C981" s="139"/>
      <c r="D981" s="141" t="s">
        <v>872</v>
      </c>
    </row>
    <row r="982" spans="1:4" x14ac:dyDescent="0.25">
      <c r="A982" s="139"/>
      <c r="C982" s="139"/>
      <c r="D982" s="141" t="s">
        <v>872</v>
      </c>
    </row>
    <row r="983" spans="1:4" x14ac:dyDescent="0.25">
      <c r="A983" s="139"/>
      <c r="C983" s="139"/>
      <c r="D983" s="141" t="s">
        <v>872</v>
      </c>
    </row>
    <row r="984" spans="1:4" x14ac:dyDescent="0.25">
      <c r="A984" s="139"/>
      <c r="C984" s="139"/>
      <c r="D984" s="141" t="s">
        <v>872</v>
      </c>
    </row>
    <row r="985" spans="1:4" x14ac:dyDescent="0.25">
      <c r="A985" s="139"/>
      <c r="C985" s="139"/>
      <c r="D985" s="141" t="s">
        <v>872</v>
      </c>
    </row>
    <row r="986" spans="1:4" x14ac:dyDescent="0.25">
      <c r="A986" s="139"/>
      <c r="C986" s="139"/>
      <c r="D986" s="141" t="s">
        <v>872</v>
      </c>
    </row>
    <row r="987" spans="1:4" x14ac:dyDescent="0.25">
      <c r="A987" s="139"/>
      <c r="C987" s="139"/>
      <c r="D987" s="141" t="s">
        <v>872</v>
      </c>
    </row>
    <row r="988" spans="1:4" x14ac:dyDescent="0.25">
      <c r="A988" s="139"/>
      <c r="C988" s="139"/>
      <c r="D988" s="141" t="s">
        <v>872</v>
      </c>
    </row>
    <row r="989" spans="1:4" x14ac:dyDescent="0.25">
      <c r="A989" s="139"/>
      <c r="C989" s="139"/>
      <c r="D989" s="141" t="s">
        <v>872</v>
      </c>
    </row>
    <row r="990" spans="1:4" x14ac:dyDescent="0.25">
      <c r="A990" s="139"/>
      <c r="C990" s="139"/>
      <c r="D990" s="141" t="s">
        <v>872</v>
      </c>
    </row>
    <row r="991" spans="1:4" x14ac:dyDescent="0.25">
      <c r="A991" s="139"/>
      <c r="C991" s="139"/>
      <c r="D991" s="141" t="s">
        <v>872</v>
      </c>
    </row>
    <row r="992" spans="1:4" x14ac:dyDescent="0.25">
      <c r="A992" s="139"/>
      <c r="C992" s="139"/>
      <c r="D992" s="141" t="s">
        <v>872</v>
      </c>
    </row>
    <row r="993" spans="1:4" x14ac:dyDescent="0.25">
      <c r="A993" s="139"/>
      <c r="C993" s="139"/>
      <c r="D993" s="141" t="s">
        <v>872</v>
      </c>
    </row>
    <row r="994" spans="1:4" x14ac:dyDescent="0.25">
      <c r="A994" s="139"/>
      <c r="C994" s="139"/>
      <c r="D994" s="141" t="s">
        <v>872</v>
      </c>
    </row>
    <row r="995" spans="1:4" x14ac:dyDescent="0.25">
      <c r="A995" s="139"/>
      <c r="C995" s="139"/>
      <c r="D995" s="141" t="s">
        <v>872</v>
      </c>
    </row>
    <row r="996" spans="1:4" x14ac:dyDescent="0.25">
      <c r="A996" s="139"/>
      <c r="C996" s="139"/>
      <c r="D996" s="141" t="s">
        <v>872</v>
      </c>
    </row>
    <row r="997" spans="1:4" x14ac:dyDescent="0.25">
      <c r="A997" s="139"/>
      <c r="C997" s="139"/>
      <c r="D997" s="141" t="s">
        <v>872</v>
      </c>
    </row>
    <row r="998" spans="1:4" x14ac:dyDescent="0.25">
      <c r="A998" s="139"/>
      <c r="C998" s="139"/>
      <c r="D998" s="141" t="s">
        <v>872</v>
      </c>
    </row>
    <row r="999" spans="1:4" x14ac:dyDescent="0.25">
      <c r="A999" s="139"/>
      <c r="C999" s="139"/>
      <c r="D999" s="141" t="s">
        <v>872</v>
      </c>
    </row>
    <row r="1000" spans="1:4" x14ac:dyDescent="0.25">
      <c r="A1000" s="139"/>
      <c r="C1000" s="139"/>
      <c r="D1000" s="141" t="s">
        <v>872</v>
      </c>
    </row>
    <row r="1001" spans="1:4" x14ac:dyDescent="0.25">
      <c r="C1001" s="139"/>
      <c r="D1001" s="141" t="s">
        <v>872</v>
      </c>
    </row>
    <row r="1002" spans="1:4" x14ac:dyDescent="0.25">
      <c r="C1002" s="139"/>
      <c r="D1002" s="141" t="s">
        <v>872</v>
      </c>
    </row>
    <row r="1003" spans="1:4" x14ac:dyDescent="0.25">
      <c r="C1003" s="139"/>
      <c r="D1003" s="141" t="s">
        <v>872</v>
      </c>
    </row>
    <row r="1004" spans="1:4" x14ac:dyDescent="0.25">
      <c r="C1004" s="139"/>
      <c r="D1004" s="141" t="s">
        <v>872</v>
      </c>
    </row>
    <row r="1005" spans="1:4" x14ac:dyDescent="0.25">
      <c r="C1005" s="139"/>
      <c r="D1005" s="141" t="s">
        <v>872</v>
      </c>
    </row>
    <row r="1006" spans="1:4" x14ac:dyDescent="0.25">
      <c r="C1006" s="139"/>
      <c r="D1006" s="141" t="s">
        <v>872</v>
      </c>
    </row>
    <row r="1007" spans="1:4" x14ac:dyDescent="0.25">
      <c r="C1007" s="139"/>
      <c r="D1007" s="141" t="s">
        <v>872</v>
      </c>
    </row>
    <row r="1008" spans="1:4" x14ac:dyDescent="0.25">
      <c r="C1008" s="139"/>
      <c r="D1008" s="141" t="s">
        <v>872</v>
      </c>
    </row>
    <row r="1009" spans="3:4" x14ac:dyDescent="0.25">
      <c r="C1009" s="139"/>
      <c r="D1009" s="141" t="s">
        <v>872</v>
      </c>
    </row>
    <row r="1010" spans="3:4" x14ac:dyDescent="0.25">
      <c r="C1010" s="139"/>
      <c r="D1010" s="141" t="s">
        <v>872</v>
      </c>
    </row>
    <row r="1011" spans="3:4" x14ac:dyDescent="0.25">
      <c r="C1011" s="139"/>
      <c r="D1011" s="141" t="s">
        <v>872</v>
      </c>
    </row>
    <row r="1012" spans="3:4" x14ac:dyDescent="0.25">
      <c r="C1012" s="139"/>
      <c r="D1012" s="141" t="s">
        <v>872</v>
      </c>
    </row>
    <row r="1013" spans="3:4" x14ac:dyDescent="0.25">
      <c r="C1013" s="139"/>
      <c r="D1013" s="141" t="s">
        <v>872</v>
      </c>
    </row>
    <row r="1014" spans="3:4" x14ac:dyDescent="0.25">
      <c r="C1014" s="139"/>
      <c r="D1014" s="141" t="s">
        <v>872</v>
      </c>
    </row>
    <row r="1015" spans="3:4" x14ac:dyDescent="0.25">
      <c r="C1015" s="139"/>
      <c r="D1015" s="141" t="s">
        <v>872</v>
      </c>
    </row>
    <row r="1016" spans="3:4" x14ac:dyDescent="0.25">
      <c r="C1016" s="139"/>
      <c r="D1016" s="141" t="s">
        <v>872</v>
      </c>
    </row>
    <row r="1017" spans="3:4" x14ac:dyDescent="0.25">
      <c r="C1017" s="139"/>
      <c r="D1017" s="141" t="s">
        <v>872</v>
      </c>
    </row>
    <row r="1018" spans="3:4" x14ac:dyDescent="0.25">
      <c r="C1018" s="139"/>
      <c r="D1018" s="141" t="s">
        <v>872</v>
      </c>
    </row>
    <row r="1019" spans="3:4" x14ac:dyDescent="0.25">
      <c r="C1019" s="139"/>
      <c r="D1019" s="141" t="s">
        <v>872</v>
      </c>
    </row>
    <row r="1020" spans="3:4" x14ac:dyDescent="0.25">
      <c r="C1020" s="139"/>
      <c r="D1020" s="141" t="s">
        <v>872</v>
      </c>
    </row>
    <row r="1021" spans="3:4" x14ac:dyDescent="0.25">
      <c r="C1021" s="139"/>
      <c r="D1021" s="141" t="s">
        <v>872</v>
      </c>
    </row>
    <row r="1022" spans="3:4" x14ac:dyDescent="0.25">
      <c r="C1022" s="139"/>
      <c r="D1022" s="141" t="s">
        <v>872</v>
      </c>
    </row>
    <row r="1023" spans="3:4" x14ac:dyDescent="0.25">
      <c r="C1023" s="139"/>
      <c r="D1023" s="141" t="s">
        <v>872</v>
      </c>
    </row>
    <row r="1024" spans="3:4" x14ac:dyDescent="0.25">
      <c r="C1024" s="139"/>
      <c r="D1024" s="141" t="s">
        <v>872</v>
      </c>
    </row>
    <row r="1025" spans="3:4" x14ac:dyDescent="0.25">
      <c r="C1025" s="139"/>
      <c r="D1025" s="141" t="s">
        <v>872</v>
      </c>
    </row>
    <row r="1026" spans="3:4" x14ac:dyDescent="0.25">
      <c r="C1026" s="139"/>
      <c r="D1026" s="141" t="s">
        <v>872</v>
      </c>
    </row>
    <row r="1027" spans="3:4" x14ac:dyDescent="0.25">
      <c r="C1027" s="139"/>
      <c r="D1027" s="141" t="s">
        <v>872</v>
      </c>
    </row>
    <row r="1028" spans="3:4" x14ac:dyDescent="0.25">
      <c r="C1028" s="139"/>
      <c r="D1028" s="141" t="s">
        <v>872</v>
      </c>
    </row>
    <row r="1029" spans="3:4" x14ac:dyDescent="0.25">
      <c r="C1029" s="139"/>
      <c r="D1029" s="141" t="s">
        <v>872</v>
      </c>
    </row>
    <row r="1030" spans="3:4" x14ac:dyDescent="0.25">
      <c r="C1030" s="139"/>
      <c r="D1030" s="141" t="s">
        <v>872</v>
      </c>
    </row>
    <row r="1031" spans="3:4" x14ac:dyDescent="0.25">
      <c r="C1031" s="139"/>
      <c r="D1031" s="141" t="s">
        <v>872</v>
      </c>
    </row>
    <row r="1032" spans="3:4" x14ac:dyDescent="0.25">
      <c r="C1032" s="139"/>
      <c r="D1032" s="141" t="s">
        <v>872</v>
      </c>
    </row>
    <row r="1033" spans="3:4" x14ac:dyDescent="0.25">
      <c r="C1033" s="139"/>
      <c r="D1033" s="141" t="s">
        <v>872</v>
      </c>
    </row>
    <row r="1034" spans="3:4" x14ac:dyDescent="0.25">
      <c r="C1034" s="139"/>
      <c r="D1034" s="141" t="s">
        <v>872</v>
      </c>
    </row>
    <row r="1035" spans="3:4" x14ac:dyDescent="0.25">
      <c r="C1035" s="139"/>
      <c r="D1035" s="141" t="s">
        <v>872</v>
      </c>
    </row>
    <row r="1036" spans="3:4" x14ac:dyDescent="0.25">
      <c r="C1036" s="139"/>
      <c r="D1036" s="141" t="s">
        <v>872</v>
      </c>
    </row>
    <row r="1037" spans="3:4" x14ac:dyDescent="0.25">
      <c r="C1037" s="139"/>
      <c r="D1037" s="141" t="s">
        <v>872</v>
      </c>
    </row>
    <row r="1038" spans="3:4" x14ac:dyDescent="0.25">
      <c r="C1038" s="139"/>
      <c r="D1038" s="141" t="s">
        <v>872</v>
      </c>
    </row>
    <row r="1039" spans="3:4" x14ac:dyDescent="0.25">
      <c r="C1039" s="139"/>
      <c r="D1039" s="141" t="s">
        <v>872</v>
      </c>
    </row>
    <row r="1040" spans="3:4" x14ac:dyDescent="0.25">
      <c r="C1040" s="139"/>
      <c r="D1040" s="141" t="s">
        <v>872</v>
      </c>
    </row>
    <row r="1041" spans="3:4" x14ac:dyDescent="0.25">
      <c r="C1041" s="139"/>
      <c r="D1041" s="141" t="s">
        <v>872</v>
      </c>
    </row>
    <row r="1042" spans="3:4" x14ac:dyDescent="0.25">
      <c r="C1042" s="139"/>
      <c r="D1042" s="141" t="s">
        <v>872</v>
      </c>
    </row>
    <row r="1043" spans="3:4" x14ac:dyDescent="0.25">
      <c r="C1043" s="139"/>
      <c r="D1043" s="141" t="s">
        <v>872</v>
      </c>
    </row>
    <row r="1044" spans="3:4" x14ac:dyDescent="0.25">
      <c r="C1044" s="139"/>
      <c r="D1044" s="141" t="s">
        <v>872</v>
      </c>
    </row>
    <row r="1045" spans="3:4" x14ac:dyDescent="0.25">
      <c r="C1045" s="139"/>
      <c r="D1045" s="141" t="s">
        <v>872</v>
      </c>
    </row>
    <row r="1046" spans="3:4" x14ac:dyDescent="0.25">
      <c r="C1046" s="139"/>
      <c r="D1046" s="141" t="s">
        <v>872</v>
      </c>
    </row>
    <row r="1047" spans="3:4" x14ac:dyDescent="0.25">
      <c r="C1047" s="139"/>
      <c r="D1047" s="141" t="s">
        <v>872</v>
      </c>
    </row>
    <row r="1048" spans="3:4" x14ac:dyDescent="0.25">
      <c r="C1048" s="139"/>
      <c r="D1048" s="141" t="s">
        <v>872</v>
      </c>
    </row>
    <row r="1049" spans="3:4" x14ac:dyDescent="0.25">
      <c r="C1049" s="139"/>
      <c r="D1049" s="141" t="s">
        <v>872</v>
      </c>
    </row>
    <row r="1050" spans="3:4" x14ac:dyDescent="0.25">
      <c r="C1050" s="139"/>
      <c r="D1050" s="141" t="s">
        <v>872</v>
      </c>
    </row>
    <row r="1051" spans="3:4" x14ac:dyDescent="0.25">
      <c r="C1051" s="139"/>
      <c r="D1051" s="141" t="s">
        <v>872</v>
      </c>
    </row>
  </sheetData>
  <mergeCells count="2">
    <mergeCell ref="C1:D1"/>
    <mergeCell ref="F1:I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246F1-B248-4A89-BF39-9A2DA8C47BD2}">
  <sheetPr>
    <tabColor rgb="FF00B050"/>
    <pageSetUpPr fitToPage="1"/>
  </sheetPr>
  <dimension ref="A1:S261"/>
  <sheetViews>
    <sheetView zoomScale="70" zoomScaleNormal="70" workbookViewId="0">
      <selection activeCell="F2" sqref="F2"/>
    </sheetView>
  </sheetViews>
  <sheetFormatPr baseColWidth="10" defaultColWidth="0" defaultRowHeight="12.75" customHeight="1" zeroHeight="1" outlineLevelRow="1" outlineLevelCol="2" x14ac:dyDescent="0.2"/>
  <cols>
    <col min="1" max="2" width="1.7109375" style="510" customWidth="1"/>
    <col min="3" max="3" width="12.140625" style="630" customWidth="1"/>
    <col min="4" max="4" width="35.5703125" style="510" bestFit="1" customWidth="1"/>
    <col min="5" max="5" width="4" style="631" customWidth="1"/>
    <col min="6" max="6" width="19.28515625" style="510" bestFit="1" customWidth="1"/>
    <col min="7" max="7" width="8.140625" style="632" customWidth="1"/>
    <col min="8" max="8" width="1.28515625" style="633" hidden="1" customWidth="1" outlineLevel="1"/>
    <col min="9" max="9" width="19.28515625" style="510" hidden="1" customWidth="1" outlineLevel="1"/>
    <col min="10" max="10" width="16.7109375" style="510" hidden="1" customWidth="1" outlineLevel="1"/>
    <col min="11" max="11" width="19.28515625" style="510" hidden="1" customWidth="1" outlineLevel="1"/>
    <col min="12" max="14" width="16.7109375" style="510" hidden="1" customWidth="1" outlineLevel="1"/>
    <col min="15" max="15" width="1.28515625" style="633" hidden="1" customWidth="1" outlineLevel="2"/>
    <col min="16" max="18" width="16.7109375" style="510" hidden="1" customWidth="1" outlineLevel="2"/>
    <col min="19" max="19" width="1.7109375" style="510" customWidth="1" collapsed="1"/>
    <col min="20" max="16384" width="11.42578125" style="510" hidden="1"/>
  </cols>
  <sheetData>
    <row r="1" spans="1:19" s="507" customFormat="1" ht="32.25" thickBot="1" x14ac:dyDescent="0.65">
      <c r="A1" s="1036" t="s">
        <v>1125</v>
      </c>
      <c r="B1" s="1037"/>
      <c r="C1" s="1037"/>
      <c r="D1" s="1037"/>
      <c r="E1" s="1037"/>
      <c r="F1" s="1037"/>
      <c r="G1" s="1038"/>
      <c r="H1" s="505"/>
      <c r="I1" s="1039" t="s">
        <v>1126</v>
      </c>
      <c r="J1" s="1040"/>
      <c r="K1" s="1040"/>
      <c r="L1" s="1040"/>
      <c r="M1" s="1040"/>
      <c r="N1" s="1040"/>
      <c r="O1" s="1040"/>
      <c r="P1" s="1040"/>
      <c r="Q1" s="1040"/>
      <c r="R1" s="1041"/>
      <c r="S1" s="506"/>
    </row>
    <row r="2" spans="1:19" s="511" customFormat="1" ht="25.5" customHeight="1" thickBot="1" x14ac:dyDescent="0.55000000000000004">
      <c r="A2" s="1042" t="s">
        <v>1127</v>
      </c>
      <c r="B2" s="1043"/>
      <c r="C2" s="1043"/>
      <c r="D2" s="1043"/>
      <c r="E2" s="1043"/>
      <c r="F2" s="508" t="str">
        <f>VLOOKUP(G2,'Datos de Control'!F2:G13,2)</f>
        <v>Diciembre</v>
      </c>
      <c r="G2" s="1046">
        <v>12</v>
      </c>
      <c r="H2" s="509"/>
      <c r="I2" s="1048" t="s">
        <v>1128</v>
      </c>
      <c r="J2" s="1049"/>
      <c r="K2" s="1049"/>
      <c r="L2" s="1049"/>
      <c r="M2" s="1049"/>
      <c r="N2" s="1050"/>
      <c r="O2" s="505"/>
      <c r="P2" s="1051" t="s">
        <v>1129</v>
      </c>
      <c r="Q2" s="1052"/>
      <c r="R2" s="1053"/>
      <c r="S2" s="510"/>
    </row>
    <row r="3" spans="1:19" s="511" customFormat="1" ht="19.5" x14ac:dyDescent="0.4">
      <c r="A3" s="1044"/>
      <c r="B3" s="1045"/>
      <c r="C3" s="1045"/>
      <c r="D3" s="1045"/>
      <c r="E3" s="1045"/>
      <c r="F3" s="512">
        <v>2021</v>
      </c>
      <c r="G3" s="1047"/>
      <c r="H3" s="509"/>
      <c r="I3" s="513">
        <v>1</v>
      </c>
      <c r="J3" s="514">
        <v>2</v>
      </c>
      <c r="K3" s="514">
        <v>3</v>
      </c>
      <c r="L3" s="514">
        <v>4</v>
      </c>
      <c r="M3" s="514">
        <v>5</v>
      </c>
      <c r="N3" s="515">
        <v>6</v>
      </c>
      <c r="O3" s="516"/>
      <c r="P3" s="517">
        <v>7</v>
      </c>
      <c r="Q3" s="518">
        <v>8</v>
      </c>
      <c r="R3" s="519">
        <v>9</v>
      </c>
      <c r="S3" s="510"/>
    </row>
    <row r="4" spans="1:19" s="529" customFormat="1" ht="18.75" thickBot="1" x14ac:dyDescent="0.3">
      <c r="A4" s="1034" t="s">
        <v>968</v>
      </c>
      <c r="B4" s="1035"/>
      <c r="C4" s="1035"/>
      <c r="D4" s="520" t="s">
        <v>1130</v>
      </c>
      <c r="E4" s="521"/>
      <c r="F4" s="522" t="s">
        <v>1131</v>
      </c>
      <c r="G4" s="523"/>
      <c r="H4" s="524"/>
      <c r="I4" s="525" t="s">
        <v>1132</v>
      </c>
      <c r="J4" s="526" t="s">
        <v>1133</v>
      </c>
      <c r="K4" s="526" t="s">
        <v>1134</v>
      </c>
      <c r="L4" s="526" t="s">
        <v>1135</v>
      </c>
      <c r="M4" s="526" t="s">
        <v>1136</v>
      </c>
      <c r="N4" s="527" t="s">
        <v>1137</v>
      </c>
      <c r="O4" s="524"/>
      <c r="P4" s="525" t="s">
        <v>4</v>
      </c>
      <c r="Q4" s="526" t="s">
        <v>1138</v>
      </c>
      <c r="R4" s="527" t="s">
        <v>1139</v>
      </c>
      <c r="S4" s="528"/>
    </row>
    <row r="5" spans="1:19" s="540" customFormat="1" ht="23.25" x14ac:dyDescent="0.45">
      <c r="A5" s="530" t="s">
        <v>1140</v>
      </c>
      <c r="B5" s="531"/>
      <c r="C5" s="532"/>
      <c r="D5" s="533"/>
      <c r="E5" s="534"/>
      <c r="F5" s="535">
        <f>+F6+F17</f>
        <v>5803500</v>
      </c>
      <c r="G5" s="536"/>
      <c r="H5" s="537"/>
      <c r="I5" s="538">
        <f t="shared" ref="I5:N5" si="0">+I6+I17</f>
        <v>1750000</v>
      </c>
      <c r="J5" s="535">
        <f t="shared" si="0"/>
        <v>680000</v>
      </c>
      <c r="K5" s="535">
        <f t="shared" si="0"/>
        <v>1605000</v>
      </c>
      <c r="L5" s="535">
        <f t="shared" si="0"/>
        <v>370000</v>
      </c>
      <c r="M5" s="535">
        <f t="shared" si="0"/>
        <v>551000</v>
      </c>
      <c r="N5" s="536">
        <f t="shared" si="0"/>
        <v>452500</v>
      </c>
      <c r="O5" s="537"/>
      <c r="P5" s="538">
        <f t="shared" ref="P5:R5" si="1">+P6+P17</f>
        <v>300000</v>
      </c>
      <c r="Q5" s="535">
        <f t="shared" si="1"/>
        <v>60000</v>
      </c>
      <c r="R5" s="536">
        <f t="shared" si="1"/>
        <v>35000</v>
      </c>
      <c r="S5" s="539"/>
    </row>
    <row r="6" spans="1:19" s="542" customFormat="1" ht="16.5" x14ac:dyDescent="0.25">
      <c r="A6" s="541"/>
      <c r="B6" s="542" t="s">
        <v>1141</v>
      </c>
      <c r="C6" s="543"/>
      <c r="E6" s="543"/>
      <c r="F6" s="542">
        <f>SUM(F7:F16)</f>
        <v>5205000</v>
      </c>
      <c r="G6" s="544"/>
      <c r="H6" s="545"/>
      <c r="I6" s="541">
        <f t="shared" ref="I6:N6" si="2">SUM(I7:I16)</f>
        <v>1600000</v>
      </c>
      <c r="J6" s="542">
        <f t="shared" si="2"/>
        <v>650000</v>
      </c>
      <c r="K6" s="542">
        <f t="shared" si="2"/>
        <v>1580000</v>
      </c>
      <c r="L6" s="542">
        <f t="shared" si="2"/>
        <v>325000</v>
      </c>
      <c r="M6" s="542">
        <f t="shared" si="2"/>
        <v>550000</v>
      </c>
      <c r="N6" s="544">
        <f t="shared" si="2"/>
        <v>450000</v>
      </c>
      <c r="O6" s="545"/>
      <c r="P6" s="541">
        <f t="shared" ref="P6:R6" si="3">SUM(P7:P16)</f>
        <v>50000</v>
      </c>
      <c r="Q6" s="542">
        <f t="shared" si="3"/>
        <v>0</v>
      </c>
      <c r="R6" s="544">
        <f t="shared" si="3"/>
        <v>0</v>
      </c>
      <c r="S6" s="546"/>
    </row>
    <row r="7" spans="1:19" s="548" customFormat="1" ht="15" hidden="1" outlineLevel="1" x14ac:dyDescent="0.25">
      <c r="A7" s="547"/>
      <c r="C7" s="549">
        <v>70001000</v>
      </c>
      <c r="D7" s="548" t="s">
        <v>1142</v>
      </c>
      <c r="E7" s="550">
        <v>1</v>
      </c>
      <c r="F7" s="548">
        <v>1600000</v>
      </c>
      <c r="G7" s="551"/>
      <c r="H7" s="552">
        <f>+F7-SUM(I7:R7)</f>
        <v>0</v>
      </c>
      <c r="I7" s="547">
        <f>IF($E7=I$3,$F7,0)</f>
        <v>1600000</v>
      </c>
      <c r="J7" s="548">
        <f>IF($E7=J$3,$F7,0)</f>
        <v>0</v>
      </c>
      <c r="K7" s="548">
        <f t="shared" ref="K7:N15" si="4">IF($E7=K$3,$F7,0)</f>
        <v>0</v>
      </c>
      <c r="L7" s="548">
        <f t="shared" si="4"/>
        <v>0</v>
      </c>
      <c r="M7" s="548">
        <f t="shared" si="4"/>
        <v>0</v>
      </c>
      <c r="N7" s="553">
        <f t="shared" si="4"/>
        <v>0</v>
      </c>
      <c r="O7" s="552"/>
      <c r="P7" s="547">
        <f t="shared" ref="P7:R15" si="5">IF($E7=P$3,$F7,0)</f>
        <v>0</v>
      </c>
      <c r="Q7" s="548">
        <f t="shared" si="5"/>
        <v>0</v>
      </c>
      <c r="R7" s="553">
        <f t="shared" si="5"/>
        <v>0</v>
      </c>
      <c r="S7" s="554"/>
    </row>
    <row r="8" spans="1:19" s="548" customFormat="1" ht="15" hidden="1" outlineLevel="1" x14ac:dyDescent="0.25">
      <c r="A8" s="547"/>
      <c r="C8" s="549">
        <v>70002000</v>
      </c>
      <c r="D8" s="548" t="s">
        <v>1143</v>
      </c>
      <c r="E8" s="550">
        <v>2</v>
      </c>
      <c r="F8" s="548">
        <v>650000</v>
      </c>
      <c r="G8" s="551"/>
      <c r="H8" s="552">
        <f t="shared" ref="H8:H75" si="6">+F8-SUM(I8:R8)</f>
        <v>0</v>
      </c>
      <c r="I8" s="547">
        <f t="shared" ref="I8:J15" si="7">IF($E8=I$3,$F8,0)</f>
        <v>0</v>
      </c>
      <c r="J8" s="548">
        <f t="shared" si="7"/>
        <v>650000</v>
      </c>
      <c r="K8" s="548">
        <f t="shared" si="4"/>
        <v>0</v>
      </c>
      <c r="L8" s="548">
        <f t="shared" si="4"/>
        <v>0</v>
      </c>
      <c r="M8" s="548">
        <f t="shared" si="4"/>
        <v>0</v>
      </c>
      <c r="N8" s="553">
        <f t="shared" si="4"/>
        <v>0</v>
      </c>
      <c r="O8" s="552"/>
      <c r="P8" s="547">
        <f t="shared" si="5"/>
        <v>0</v>
      </c>
      <c r="Q8" s="548">
        <f t="shared" si="5"/>
        <v>0</v>
      </c>
      <c r="R8" s="553">
        <f t="shared" si="5"/>
        <v>0</v>
      </c>
      <c r="S8" s="554"/>
    </row>
    <row r="9" spans="1:19" s="548" customFormat="1" ht="15" hidden="1" outlineLevel="1" x14ac:dyDescent="0.25">
      <c r="A9" s="547"/>
      <c r="C9" s="549">
        <v>70003000</v>
      </c>
      <c r="D9" s="548" t="s">
        <v>1144</v>
      </c>
      <c r="E9" s="550">
        <v>3</v>
      </c>
      <c r="F9" s="548">
        <v>1580000</v>
      </c>
      <c r="G9" s="551"/>
      <c r="H9" s="552">
        <f t="shared" si="6"/>
        <v>0</v>
      </c>
      <c r="I9" s="547">
        <f t="shared" si="7"/>
        <v>0</v>
      </c>
      <c r="J9" s="548">
        <f t="shared" si="7"/>
        <v>0</v>
      </c>
      <c r="K9" s="548">
        <f t="shared" si="4"/>
        <v>1580000</v>
      </c>
      <c r="L9" s="548">
        <f t="shared" si="4"/>
        <v>0</v>
      </c>
      <c r="M9" s="548">
        <f t="shared" si="4"/>
        <v>0</v>
      </c>
      <c r="N9" s="553">
        <f t="shared" si="4"/>
        <v>0</v>
      </c>
      <c r="O9" s="552"/>
      <c r="P9" s="547">
        <f t="shared" si="5"/>
        <v>0</v>
      </c>
      <c r="Q9" s="548">
        <f t="shared" si="5"/>
        <v>0</v>
      </c>
      <c r="R9" s="553">
        <f t="shared" si="5"/>
        <v>0</v>
      </c>
      <c r="S9" s="554"/>
    </row>
    <row r="10" spans="1:19" s="548" customFormat="1" ht="15" hidden="1" outlineLevel="1" x14ac:dyDescent="0.25">
      <c r="A10" s="547"/>
      <c r="C10" s="549">
        <v>70004000</v>
      </c>
      <c r="D10" s="548" t="s">
        <v>1145</v>
      </c>
      <c r="E10" s="550">
        <v>4</v>
      </c>
      <c r="F10" s="548">
        <v>325000</v>
      </c>
      <c r="G10" s="551"/>
      <c r="H10" s="552">
        <f t="shared" si="6"/>
        <v>0</v>
      </c>
      <c r="I10" s="547">
        <f t="shared" si="7"/>
        <v>0</v>
      </c>
      <c r="J10" s="548">
        <f t="shared" si="7"/>
        <v>0</v>
      </c>
      <c r="K10" s="548">
        <f t="shared" si="4"/>
        <v>0</v>
      </c>
      <c r="L10" s="548">
        <f t="shared" si="4"/>
        <v>325000</v>
      </c>
      <c r="M10" s="548">
        <f t="shared" si="4"/>
        <v>0</v>
      </c>
      <c r="N10" s="553">
        <f t="shared" si="4"/>
        <v>0</v>
      </c>
      <c r="O10" s="552"/>
      <c r="P10" s="547">
        <f t="shared" si="5"/>
        <v>0</v>
      </c>
      <c r="Q10" s="548">
        <f t="shared" si="5"/>
        <v>0</v>
      </c>
      <c r="R10" s="553">
        <f t="shared" si="5"/>
        <v>0</v>
      </c>
      <c r="S10" s="554"/>
    </row>
    <row r="11" spans="1:19" s="548" customFormat="1" ht="15" hidden="1" outlineLevel="1" x14ac:dyDescent="0.25">
      <c r="A11" s="547"/>
      <c r="C11" s="549">
        <v>70005000</v>
      </c>
      <c r="D11" s="548" t="s">
        <v>1146</v>
      </c>
      <c r="E11" s="550">
        <v>5</v>
      </c>
      <c r="F11" s="548">
        <v>550000</v>
      </c>
      <c r="G11" s="551"/>
      <c r="H11" s="552">
        <f t="shared" si="6"/>
        <v>0</v>
      </c>
      <c r="I11" s="547">
        <f t="shared" si="7"/>
        <v>0</v>
      </c>
      <c r="J11" s="548">
        <f t="shared" si="7"/>
        <v>0</v>
      </c>
      <c r="K11" s="548">
        <f t="shared" si="4"/>
        <v>0</v>
      </c>
      <c r="L11" s="548">
        <f t="shared" si="4"/>
        <v>0</v>
      </c>
      <c r="M11" s="548">
        <f t="shared" si="4"/>
        <v>550000</v>
      </c>
      <c r="N11" s="553">
        <f t="shared" si="4"/>
        <v>0</v>
      </c>
      <c r="O11" s="552"/>
      <c r="P11" s="547">
        <f t="shared" si="5"/>
        <v>0</v>
      </c>
      <c r="Q11" s="548">
        <f t="shared" si="5"/>
        <v>0</v>
      </c>
      <c r="R11" s="553">
        <f t="shared" si="5"/>
        <v>0</v>
      </c>
      <c r="S11" s="554"/>
    </row>
    <row r="12" spans="1:19" s="548" customFormat="1" ht="15" hidden="1" outlineLevel="1" x14ac:dyDescent="0.25">
      <c r="A12" s="547"/>
      <c r="C12" s="549">
        <v>70006000</v>
      </c>
      <c r="D12" s="548" t="s">
        <v>1147</v>
      </c>
      <c r="E12" s="550">
        <v>6</v>
      </c>
      <c r="F12" s="548">
        <v>450000</v>
      </c>
      <c r="G12" s="551"/>
      <c r="H12" s="552">
        <f t="shared" si="6"/>
        <v>0</v>
      </c>
      <c r="I12" s="547">
        <f t="shared" si="7"/>
        <v>0</v>
      </c>
      <c r="J12" s="548">
        <f t="shared" si="7"/>
        <v>0</v>
      </c>
      <c r="K12" s="548">
        <f t="shared" si="4"/>
        <v>0</v>
      </c>
      <c r="L12" s="548">
        <f t="shared" si="4"/>
        <v>0</v>
      </c>
      <c r="M12" s="548">
        <f t="shared" si="4"/>
        <v>0</v>
      </c>
      <c r="N12" s="553">
        <f t="shared" si="4"/>
        <v>450000</v>
      </c>
      <c r="O12" s="552"/>
      <c r="P12" s="547">
        <f t="shared" si="5"/>
        <v>0</v>
      </c>
      <c r="Q12" s="548">
        <f t="shared" si="5"/>
        <v>0</v>
      </c>
      <c r="R12" s="553">
        <f t="shared" si="5"/>
        <v>0</v>
      </c>
      <c r="S12" s="554"/>
    </row>
    <row r="13" spans="1:19" s="548" customFormat="1" ht="15" hidden="1" outlineLevel="1" x14ac:dyDescent="0.25">
      <c r="A13" s="547"/>
      <c r="C13" s="549">
        <v>70007000</v>
      </c>
      <c r="D13" s="548" t="s">
        <v>1148</v>
      </c>
      <c r="E13" s="550">
        <v>7</v>
      </c>
      <c r="F13" s="548">
        <v>50000</v>
      </c>
      <c r="G13" s="551"/>
      <c r="H13" s="552">
        <f t="shared" si="6"/>
        <v>0</v>
      </c>
      <c r="I13" s="547">
        <f t="shared" si="7"/>
        <v>0</v>
      </c>
      <c r="J13" s="548">
        <f t="shared" si="7"/>
        <v>0</v>
      </c>
      <c r="K13" s="548">
        <f t="shared" si="4"/>
        <v>0</v>
      </c>
      <c r="L13" s="548">
        <f t="shared" si="4"/>
        <v>0</v>
      </c>
      <c r="M13" s="548">
        <f t="shared" si="4"/>
        <v>0</v>
      </c>
      <c r="N13" s="553">
        <f t="shared" si="4"/>
        <v>0</v>
      </c>
      <c r="O13" s="552"/>
      <c r="P13" s="547">
        <f t="shared" si="5"/>
        <v>50000</v>
      </c>
      <c r="Q13" s="548">
        <f t="shared" si="5"/>
        <v>0</v>
      </c>
      <c r="R13" s="553">
        <f t="shared" si="5"/>
        <v>0</v>
      </c>
      <c r="S13" s="554"/>
    </row>
    <row r="14" spans="1:19" s="548" customFormat="1" ht="15" hidden="1" outlineLevel="1" x14ac:dyDescent="0.25">
      <c r="A14" s="547"/>
      <c r="C14" s="549">
        <v>70008000</v>
      </c>
      <c r="D14" s="548" t="s">
        <v>1149</v>
      </c>
      <c r="E14" s="550">
        <v>8</v>
      </c>
      <c r="F14" s="548">
        <v>0</v>
      </c>
      <c r="G14" s="551"/>
      <c r="H14" s="552">
        <f t="shared" si="6"/>
        <v>0</v>
      </c>
      <c r="I14" s="547">
        <f t="shared" si="7"/>
        <v>0</v>
      </c>
      <c r="J14" s="548">
        <f t="shared" si="7"/>
        <v>0</v>
      </c>
      <c r="K14" s="548">
        <f t="shared" si="4"/>
        <v>0</v>
      </c>
      <c r="L14" s="548">
        <f t="shared" si="4"/>
        <v>0</v>
      </c>
      <c r="M14" s="548">
        <f t="shared" si="4"/>
        <v>0</v>
      </c>
      <c r="N14" s="553">
        <f t="shared" si="4"/>
        <v>0</v>
      </c>
      <c r="O14" s="552"/>
      <c r="P14" s="547">
        <f t="shared" si="5"/>
        <v>0</v>
      </c>
      <c r="Q14" s="548">
        <f t="shared" si="5"/>
        <v>0</v>
      </c>
      <c r="R14" s="553">
        <f t="shared" si="5"/>
        <v>0</v>
      </c>
      <c r="S14" s="554"/>
    </row>
    <row r="15" spans="1:19" s="548" customFormat="1" ht="15" hidden="1" outlineLevel="1" x14ac:dyDescent="0.25">
      <c r="A15" s="547"/>
      <c r="C15" s="549">
        <v>70009000</v>
      </c>
      <c r="D15" s="548" t="s">
        <v>1150</v>
      </c>
      <c r="E15" s="550">
        <v>9</v>
      </c>
      <c r="F15" s="548">
        <v>0</v>
      </c>
      <c r="G15" s="551"/>
      <c r="H15" s="552">
        <f t="shared" si="6"/>
        <v>0</v>
      </c>
      <c r="I15" s="547">
        <f t="shared" si="7"/>
        <v>0</v>
      </c>
      <c r="J15" s="548">
        <f t="shared" si="7"/>
        <v>0</v>
      </c>
      <c r="K15" s="548">
        <f t="shared" si="4"/>
        <v>0</v>
      </c>
      <c r="L15" s="548">
        <f t="shared" si="4"/>
        <v>0</v>
      </c>
      <c r="M15" s="548">
        <f t="shared" si="4"/>
        <v>0</v>
      </c>
      <c r="N15" s="553">
        <f t="shared" si="4"/>
        <v>0</v>
      </c>
      <c r="O15" s="552"/>
      <c r="P15" s="547">
        <f t="shared" si="5"/>
        <v>0</v>
      </c>
      <c r="Q15" s="548">
        <f t="shared" si="5"/>
        <v>0</v>
      </c>
      <c r="R15" s="553">
        <f t="shared" si="5"/>
        <v>0</v>
      </c>
      <c r="S15" s="554"/>
    </row>
    <row r="16" spans="1:19" s="548" customFormat="1" ht="15" hidden="1" outlineLevel="1" x14ac:dyDescent="0.25">
      <c r="A16" s="547"/>
      <c r="B16" s="555"/>
      <c r="C16" s="556"/>
      <c r="D16" s="555"/>
      <c r="E16" s="557"/>
      <c r="F16" s="555"/>
      <c r="G16" s="558"/>
      <c r="H16" s="552">
        <f t="shared" si="6"/>
        <v>0</v>
      </c>
      <c r="I16" s="559"/>
      <c r="J16" s="555"/>
      <c r="K16" s="555"/>
      <c r="L16" s="555"/>
      <c r="M16" s="555"/>
      <c r="N16" s="560"/>
      <c r="O16" s="552"/>
      <c r="P16" s="559"/>
      <c r="Q16" s="555"/>
      <c r="R16" s="560"/>
      <c r="S16" s="554"/>
    </row>
    <row r="17" spans="1:19" s="542" customFormat="1" ht="17.25" collapsed="1" thickBot="1" x14ac:dyDescent="0.3">
      <c r="A17" s="541"/>
      <c r="B17" s="542" t="s">
        <v>978</v>
      </c>
      <c r="C17" s="543"/>
      <c r="E17" s="543"/>
      <c r="F17" s="542">
        <f>SUM(F18:F27)</f>
        <v>598500</v>
      </c>
      <c r="G17" s="544"/>
      <c r="H17" s="545">
        <f t="shared" si="6"/>
        <v>0</v>
      </c>
      <c r="I17" s="541">
        <f t="shared" ref="I17:N17" si="8">SUM(I18:I27)</f>
        <v>150000</v>
      </c>
      <c r="J17" s="542">
        <f t="shared" si="8"/>
        <v>30000</v>
      </c>
      <c r="K17" s="542">
        <f t="shared" si="8"/>
        <v>25000</v>
      </c>
      <c r="L17" s="542">
        <f t="shared" si="8"/>
        <v>45000</v>
      </c>
      <c r="M17" s="542">
        <f t="shared" si="8"/>
        <v>1000</v>
      </c>
      <c r="N17" s="544">
        <f t="shared" si="8"/>
        <v>2500</v>
      </c>
      <c r="O17" s="545"/>
      <c r="P17" s="541">
        <f t="shared" ref="P17:R17" si="9">SUM(P18:P27)</f>
        <v>250000</v>
      </c>
      <c r="Q17" s="542">
        <f t="shared" si="9"/>
        <v>60000</v>
      </c>
      <c r="R17" s="544">
        <f t="shared" si="9"/>
        <v>35000</v>
      </c>
      <c r="S17" s="546"/>
    </row>
    <row r="18" spans="1:19" s="548" customFormat="1" ht="15" hidden="1" outlineLevel="1" x14ac:dyDescent="0.25">
      <c r="A18" s="547"/>
      <c r="C18" s="549">
        <v>70501000</v>
      </c>
      <c r="D18" s="548" t="s">
        <v>1151</v>
      </c>
      <c r="E18" s="550">
        <v>1</v>
      </c>
      <c r="F18" s="548">
        <v>150000</v>
      </c>
      <c r="G18" s="551"/>
      <c r="H18" s="552">
        <f t="shared" si="6"/>
        <v>0</v>
      </c>
      <c r="I18" s="547">
        <f t="shared" ref="I18:N26" si="10">IF($E18=I$3,$F18,0)</f>
        <v>150000</v>
      </c>
      <c r="J18" s="548">
        <f t="shared" si="10"/>
        <v>0</v>
      </c>
      <c r="K18" s="548">
        <f t="shared" si="10"/>
        <v>0</v>
      </c>
      <c r="L18" s="548">
        <f t="shared" si="10"/>
        <v>0</v>
      </c>
      <c r="M18" s="548">
        <f t="shared" si="10"/>
        <v>0</v>
      </c>
      <c r="N18" s="553">
        <f t="shared" si="10"/>
        <v>0</v>
      </c>
      <c r="O18" s="552"/>
      <c r="P18" s="547">
        <f t="shared" ref="P18:R26" si="11">IF($E18=P$3,$F18,0)</f>
        <v>0</v>
      </c>
      <c r="Q18" s="548">
        <f t="shared" si="11"/>
        <v>0</v>
      </c>
      <c r="R18" s="553">
        <f t="shared" si="11"/>
        <v>0</v>
      </c>
      <c r="S18" s="554"/>
    </row>
    <row r="19" spans="1:19" s="548" customFormat="1" ht="15" hidden="1" outlineLevel="1" x14ac:dyDescent="0.25">
      <c r="A19" s="547"/>
      <c r="C19" s="549">
        <v>70502000</v>
      </c>
      <c r="D19" s="548" t="s">
        <v>1152</v>
      </c>
      <c r="E19" s="550">
        <v>2</v>
      </c>
      <c r="F19" s="548">
        <v>30000</v>
      </c>
      <c r="G19" s="551"/>
      <c r="H19" s="552">
        <f t="shared" si="6"/>
        <v>0</v>
      </c>
      <c r="I19" s="547">
        <f t="shared" si="10"/>
        <v>0</v>
      </c>
      <c r="J19" s="548">
        <f t="shared" si="10"/>
        <v>30000</v>
      </c>
      <c r="K19" s="548">
        <f t="shared" si="10"/>
        <v>0</v>
      </c>
      <c r="L19" s="548">
        <f t="shared" si="10"/>
        <v>0</v>
      </c>
      <c r="M19" s="548">
        <f t="shared" si="10"/>
        <v>0</v>
      </c>
      <c r="N19" s="553">
        <f t="shared" si="10"/>
        <v>0</v>
      </c>
      <c r="O19" s="552"/>
      <c r="P19" s="547">
        <f t="shared" si="11"/>
        <v>0</v>
      </c>
      <c r="Q19" s="548">
        <f t="shared" si="11"/>
        <v>0</v>
      </c>
      <c r="R19" s="553">
        <f t="shared" si="11"/>
        <v>0</v>
      </c>
      <c r="S19" s="554"/>
    </row>
    <row r="20" spans="1:19" s="548" customFormat="1" ht="15" hidden="1" outlineLevel="1" x14ac:dyDescent="0.25">
      <c r="A20" s="547"/>
      <c r="C20" s="549">
        <v>70503000</v>
      </c>
      <c r="D20" s="548" t="s">
        <v>1153</v>
      </c>
      <c r="E20" s="550">
        <v>3</v>
      </c>
      <c r="F20" s="548">
        <v>25000</v>
      </c>
      <c r="G20" s="551"/>
      <c r="H20" s="552">
        <f t="shared" si="6"/>
        <v>0</v>
      </c>
      <c r="I20" s="547">
        <f t="shared" si="10"/>
        <v>0</v>
      </c>
      <c r="J20" s="548">
        <f t="shared" si="10"/>
        <v>0</v>
      </c>
      <c r="K20" s="548">
        <f t="shared" si="10"/>
        <v>25000</v>
      </c>
      <c r="L20" s="548">
        <f t="shared" si="10"/>
        <v>0</v>
      </c>
      <c r="M20" s="548">
        <f t="shared" si="10"/>
        <v>0</v>
      </c>
      <c r="N20" s="553">
        <f t="shared" si="10"/>
        <v>0</v>
      </c>
      <c r="O20" s="552"/>
      <c r="P20" s="547">
        <f t="shared" si="11"/>
        <v>0</v>
      </c>
      <c r="Q20" s="548">
        <f t="shared" si="11"/>
        <v>0</v>
      </c>
      <c r="R20" s="553">
        <f t="shared" si="11"/>
        <v>0</v>
      </c>
      <c r="S20" s="554"/>
    </row>
    <row r="21" spans="1:19" s="548" customFormat="1" ht="15" hidden="1" outlineLevel="1" x14ac:dyDescent="0.25">
      <c r="A21" s="547"/>
      <c r="C21" s="549">
        <v>70504000</v>
      </c>
      <c r="D21" s="548" t="s">
        <v>1154</v>
      </c>
      <c r="E21" s="550">
        <v>4</v>
      </c>
      <c r="F21" s="548">
        <v>45000</v>
      </c>
      <c r="G21" s="551"/>
      <c r="H21" s="552">
        <f t="shared" si="6"/>
        <v>0</v>
      </c>
      <c r="I21" s="547">
        <f t="shared" si="10"/>
        <v>0</v>
      </c>
      <c r="J21" s="548">
        <f t="shared" si="10"/>
        <v>0</v>
      </c>
      <c r="K21" s="548">
        <f t="shared" si="10"/>
        <v>0</v>
      </c>
      <c r="L21" s="548">
        <f t="shared" si="10"/>
        <v>45000</v>
      </c>
      <c r="M21" s="548">
        <f t="shared" si="10"/>
        <v>0</v>
      </c>
      <c r="N21" s="553">
        <f t="shared" si="10"/>
        <v>0</v>
      </c>
      <c r="O21" s="552"/>
      <c r="P21" s="547">
        <f t="shared" si="11"/>
        <v>0</v>
      </c>
      <c r="Q21" s="548">
        <f t="shared" si="11"/>
        <v>0</v>
      </c>
      <c r="R21" s="553">
        <f t="shared" si="11"/>
        <v>0</v>
      </c>
      <c r="S21" s="554"/>
    </row>
    <row r="22" spans="1:19" s="548" customFormat="1" ht="15" hidden="1" outlineLevel="1" x14ac:dyDescent="0.25">
      <c r="A22" s="547"/>
      <c r="C22" s="549">
        <v>70505000</v>
      </c>
      <c r="D22" s="548" t="s">
        <v>1155</v>
      </c>
      <c r="E22" s="550">
        <v>5</v>
      </c>
      <c r="F22" s="548">
        <v>1000</v>
      </c>
      <c r="G22" s="551"/>
      <c r="H22" s="552">
        <f t="shared" si="6"/>
        <v>0</v>
      </c>
      <c r="I22" s="547">
        <f t="shared" si="10"/>
        <v>0</v>
      </c>
      <c r="J22" s="548">
        <f t="shared" si="10"/>
        <v>0</v>
      </c>
      <c r="K22" s="548">
        <f t="shared" si="10"/>
        <v>0</v>
      </c>
      <c r="L22" s="548">
        <f t="shared" si="10"/>
        <v>0</v>
      </c>
      <c r="M22" s="548">
        <f t="shared" si="10"/>
        <v>1000</v>
      </c>
      <c r="N22" s="553">
        <f t="shared" si="10"/>
        <v>0</v>
      </c>
      <c r="O22" s="552"/>
      <c r="P22" s="547">
        <f t="shared" si="11"/>
        <v>0</v>
      </c>
      <c r="Q22" s="548">
        <f t="shared" si="11"/>
        <v>0</v>
      </c>
      <c r="R22" s="553">
        <f t="shared" si="11"/>
        <v>0</v>
      </c>
      <c r="S22" s="554"/>
    </row>
    <row r="23" spans="1:19" s="548" customFormat="1" ht="15" hidden="1" outlineLevel="1" x14ac:dyDescent="0.25">
      <c r="A23" s="547"/>
      <c r="C23" s="549">
        <v>70506000</v>
      </c>
      <c r="D23" s="548" t="s">
        <v>1156</v>
      </c>
      <c r="E23" s="550">
        <v>6</v>
      </c>
      <c r="F23" s="548">
        <v>2500</v>
      </c>
      <c r="G23" s="551"/>
      <c r="H23" s="552">
        <f t="shared" si="6"/>
        <v>0</v>
      </c>
      <c r="I23" s="547">
        <f t="shared" si="10"/>
        <v>0</v>
      </c>
      <c r="J23" s="548">
        <f t="shared" si="10"/>
        <v>0</v>
      </c>
      <c r="K23" s="548">
        <f t="shared" si="10"/>
        <v>0</v>
      </c>
      <c r="L23" s="548">
        <f t="shared" si="10"/>
        <v>0</v>
      </c>
      <c r="M23" s="548">
        <f t="shared" si="10"/>
        <v>0</v>
      </c>
      <c r="N23" s="553">
        <f t="shared" si="10"/>
        <v>2500</v>
      </c>
      <c r="O23" s="552"/>
      <c r="P23" s="547">
        <f t="shared" si="11"/>
        <v>0</v>
      </c>
      <c r="Q23" s="548">
        <f t="shared" si="11"/>
        <v>0</v>
      </c>
      <c r="R23" s="553">
        <f t="shared" si="11"/>
        <v>0</v>
      </c>
      <c r="S23" s="554"/>
    </row>
    <row r="24" spans="1:19" s="548" customFormat="1" ht="15" hidden="1" outlineLevel="1" x14ac:dyDescent="0.25">
      <c r="A24" s="547"/>
      <c r="C24" s="549">
        <v>70507000</v>
      </c>
      <c r="D24" s="548" t="s">
        <v>1157</v>
      </c>
      <c r="E24" s="550">
        <v>7</v>
      </c>
      <c r="F24" s="548">
        <v>250000</v>
      </c>
      <c r="G24" s="551"/>
      <c r="H24" s="552">
        <f t="shared" si="6"/>
        <v>0</v>
      </c>
      <c r="I24" s="547">
        <f t="shared" si="10"/>
        <v>0</v>
      </c>
      <c r="J24" s="548">
        <f t="shared" si="10"/>
        <v>0</v>
      </c>
      <c r="K24" s="548">
        <f t="shared" si="10"/>
        <v>0</v>
      </c>
      <c r="L24" s="548">
        <f t="shared" si="10"/>
        <v>0</v>
      </c>
      <c r="M24" s="548">
        <f t="shared" si="10"/>
        <v>0</v>
      </c>
      <c r="N24" s="553">
        <f t="shared" si="10"/>
        <v>0</v>
      </c>
      <c r="O24" s="552"/>
      <c r="P24" s="547">
        <f t="shared" si="11"/>
        <v>250000</v>
      </c>
      <c r="Q24" s="548">
        <f t="shared" si="11"/>
        <v>0</v>
      </c>
      <c r="R24" s="553">
        <f t="shared" si="11"/>
        <v>0</v>
      </c>
      <c r="S24" s="554"/>
    </row>
    <row r="25" spans="1:19" s="548" customFormat="1" ht="15" hidden="1" outlineLevel="1" x14ac:dyDescent="0.25">
      <c r="A25" s="547"/>
      <c r="C25" s="549">
        <v>70508000</v>
      </c>
      <c r="D25" s="548" t="s">
        <v>1158</v>
      </c>
      <c r="E25" s="550">
        <v>8</v>
      </c>
      <c r="F25" s="548">
        <v>60000</v>
      </c>
      <c r="G25" s="551"/>
      <c r="H25" s="552">
        <f t="shared" si="6"/>
        <v>0</v>
      </c>
      <c r="I25" s="547">
        <f t="shared" si="10"/>
        <v>0</v>
      </c>
      <c r="J25" s="548">
        <f t="shared" si="10"/>
        <v>0</v>
      </c>
      <c r="K25" s="548">
        <f t="shared" si="10"/>
        <v>0</v>
      </c>
      <c r="L25" s="548">
        <f t="shared" si="10"/>
        <v>0</v>
      </c>
      <c r="M25" s="548">
        <f t="shared" si="10"/>
        <v>0</v>
      </c>
      <c r="N25" s="553">
        <f t="shared" si="10"/>
        <v>0</v>
      </c>
      <c r="O25" s="552"/>
      <c r="P25" s="547">
        <f t="shared" si="11"/>
        <v>0</v>
      </c>
      <c r="Q25" s="548">
        <f t="shared" si="11"/>
        <v>60000</v>
      </c>
      <c r="R25" s="553">
        <f t="shared" si="11"/>
        <v>0</v>
      </c>
      <c r="S25" s="554"/>
    </row>
    <row r="26" spans="1:19" s="548" customFormat="1" ht="15" hidden="1" outlineLevel="1" x14ac:dyDescent="0.25">
      <c r="A26" s="547"/>
      <c r="C26" s="549">
        <v>70509000</v>
      </c>
      <c r="D26" s="548" t="s">
        <v>1159</v>
      </c>
      <c r="E26" s="550">
        <v>9</v>
      </c>
      <c r="F26" s="548">
        <v>35000</v>
      </c>
      <c r="G26" s="551"/>
      <c r="H26" s="552">
        <f t="shared" si="6"/>
        <v>0</v>
      </c>
      <c r="I26" s="547">
        <f t="shared" si="10"/>
        <v>0</v>
      </c>
      <c r="J26" s="548">
        <f t="shared" si="10"/>
        <v>0</v>
      </c>
      <c r="K26" s="548">
        <f t="shared" si="10"/>
        <v>0</v>
      </c>
      <c r="L26" s="548">
        <f t="shared" si="10"/>
        <v>0</v>
      </c>
      <c r="M26" s="548">
        <f t="shared" si="10"/>
        <v>0</v>
      </c>
      <c r="N26" s="553">
        <f t="shared" si="10"/>
        <v>0</v>
      </c>
      <c r="O26" s="552"/>
      <c r="P26" s="547">
        <f t="shared" si="11"/>
        <v>0</v>
      </c>
      <c r="Q26" s="548">
        <f t="shared" si="11"/>
        <v>0</v>
      </c>
      <c r="R26" s="553">
        <f t="shared" si="11"/>
        <v>35000</v>
      </c>
      <c r="S26" s="554"/>
    </row>
    <row r="27" spans="1:19" s="548" customFormat="1" ht="15.75" hidden="1" outlineLevel="1" thickBot="1" x14ac:dyDescent="0.3">
      <c r="A27" s="547"/>
      <c r="B27" s="555"/>
      <c r="C27" s="556"/>
      <c r="D27" s="555"/>
      <c r="E27" s="557"/>
      <c r="F27" s="555"/>
      <c r="G27" s="558"/>
      <c r="H27" s="552">
        <f t="shared" si="6"/>
        <v>0</v>
      </c>
      <c r="I27" s="559"/>
      <c r="J27" s="555"/>
      <c r="K27" s="555"/>
      <c r="L27" s="555"/>
      <c r="M27" s="555"/>
      <c r="N27" s="560"/>
      <c r="O27" s="552"/>
      <c r="P27" s="559"/>
      <c r="Q27" s="555"/>
      <c r="R27" s="560"/>
      <c r="S27" s="554"/>
    </row>
    <row r="28" spans="1:19" s="540" customFormat="1" ht="23.25" collapsed="1" x14ac:dyDescent="0.45">
      <c r="A28" s="530" t="s">
        <v>1160</v>
      </c>
      <c r="B28" s="531"/>
      <c r="C28" s="532"/>
      <c r="D28" s="533"/>
      <c r="E28" s="534"/>
      <c r="F28" s="535">
        <f>+F29+F40+F51</f>
        <v>-3232000</v>
      </c>
      <c r="G28" s="536"/>
      <c r="H28" s="537">
        <f t="shared" si="6"/>
        <v>0</v>
      </c>
      <c r="I28" s="538">
        <f t="shared" ref="I28:N28" si="12">+I29+I40+I51</f>
        <v>-875000</v>
      </c>
      <c r="J28" s="535">
        <f t="shared" si="12"/>
        <v>-415000</v>
      </c>
      <c r="K28" s="535">
        <f t="shared" si="12"/>
        <v>-1003000</v>
      </c>
      <c r="L28" s="535">
        <f t="shared" si="12"/>
        <v>-254500</v>
      </c>
      <c r="M28" s="535">
        <f t="shared" si="12"/>
        <v>-382000</v>
      </c>
      <c r="N28" s="536">
        <f t="shared" si="12"/>
        <v>-287000</v>
      </c>
      <c r="O28" s="537"/>
      <c r="P28" s="538">
        <f t="shared" ref="P28:R28" si="13">+P29+P40+P51</f>
        <v>-3500</v>
      </c>
      <c r="Q28" s="535">
        <f t="shared" si="13"/>
        <v>-2000</v>
      </c>
      <c r="R28" s="536">
        <f t="shared" si="13"/>
        <v>-10000</v>
      </c>
      <c r="S28" s="539"/>
    </row>
    <row r="29" spans="1:19" s="542" customFormat="1" ht="16.5" hidden="1" outlineLevel="1" x14ac:dyDescent="0.25">
      <c r="A29" s="541"/>
      <c r="B29" s="542" t="s">
        <v>1161</v>
      </c>
      <c r="C29" s="543"/>
      <c r="E29" s="543"/>
      <c r="F29" s="542">
        <f>SUM(F30:F39)</f>
        <v>-3165000</v>
      </c>
      <c r="G29" s="544"/>
      <c r="H29" s="545">
        <f t="shared" si="6"/>
        <v>0</v>
      </c>
      <c r="I29" s="541">
        <f t="shared" ref="I29:N29" si="14">SUM(I30:I39)</f>
        <v>-875000</v>
      </c>
      <c r="J29" s="542">
        <f t="shared" si="14"/>
        <v>-400000</v>
      </c>
      <c r="K29" s="542">
        <f t="shared" si="14"/>
        <v>-1000000</v>
      </c>
      <c r="L29" s="542">
        <f t="shared" si="14"/>
        <v>-250000</v>
      </c>
      <c r="M29" s="542">
        <f t="shared" si="14"/>
        <v>-375000</v>
      </c>
      <c r="N29" s="544">
        <f t="shared" si="14"/>
        <v>-275000</v>
      </c>
      <c r="O29" s="545"/>
      <c r="P29" s="541">
        <f t="shared" ref="P29:R29" si="15">SUM(P30:P39)</f>
        <v>0</v>
      </c>
      <c r="Q29" s="542">
        <f t="shared" si="15"/>
        <v>0</v>
      </c>
      <c r="R29" s="544">
        <f t="shared" si="15"/>
        <v>10000</v>
      </c>
      <c r="S29" s="546"/>
    </row>
    <row r="30" spans="1:19" s="548" customFormat="1" ht="15" hidden="1" outlineLevel="1" x14ac:dyDescent="0.25">
      <c r="A30" s="547"/>
      <c r="C30" s="549">
        <v>60001000</v>
      </c>
      <c r="D30" s="548" t="s">
        <v>1162</v>
      </c>
      <c r="E30" s="550">
        <v>1</v>
      </c>
      <c r="F30" s="548">
        <v>-875000</v>
      </c>
      <c r="G30" s="551"/>
      <c r="H30" s="552">
        <f t="shared" si="6"/>
        <v>0</v>
      </c>
      <c r="I30" s="547">
        <f t="shared" ref="I30:N38" si="16">IF($E30=I$3,$F30,0)</f>
        <v>-875000</v>
      </c>
      <c r="J30" s="548">
        <f t="shared" si="16"/>
        <v>0</v>
      </c>
      <c r="K30" s="548">
        <f t="shared" si="16"/>
        <v>0</v>
      </c>
      <c r="L30" s="548">
        <f t="shared" si="16"/>
        <v>0</v>
      </c>
      <c r="M30" s="548">
        <f t="shared" si="16"/>
        <v>0</v>
      </c>
      <c r="N30" s="553">
        <f t="shared" si="16"/>
        <v>0</v>
      </c>
      <c r="O30" s="552"/>
      <c r="P30" s="547">
        <f t="shared" ref="P30:R38" si="17">IF($E30=P$3,$F30,0)</f>
        <v>0</v>
      </c>
      <c r="Q30" s="548">
        <f t="shared" si="17"/>
        <v>0</v>
      </c>
      <c r="R30" s="553">
        <f t="shared" si="17"/>
        <v>0</v>
      </c>
      <c r="S30" s="554"/>
    </row>
    <row r="31" spans="1:19" s="548" customFormat="1" ht="15" hidden="1" outlineLevel="1" x14ac:dyDescent="0.25">
      <c r="A31" s="547"/>
      <c r="C31" s="549">
        <v>60002000</v>
      </c>
      <c r="D31" s="548" t="s">
        <v>1163</v>
      </c>
      <c r="E31" s="550">
        <v>2</v>
      </c>
      <c r="F31" s="548">
        <v>-400000</v>
      </c>
      <c r="G31" s="551"/>
      <c r="H31" s="552">
        <f t="shared" si="6"/>
        <v>0</v>
      </c>
      <c r="I31" s="547">
        <f t="shared" si="16"/>
        <v>0</v>
      </c>
      <c r="J31" s="548">
        <f t="shared" si="16"/>
        <v>-400000</v>
      </c>
      <c r="K31" s="548">
        <f t="shared" si="16"/>
        <v>0</v>
      </c>
      <c r="L31" s="548">
        <f t="shared" si="16"/>
        <v>0</v>
      </c>
      <c r="M31" s="548">
        <f t="shared" si="16"/>
        <v>0</v>
      </c>
      <c r="N31" s="553">
        <f t="shared" si="16"/>
        <v>0</v>
      </c>
      <c r="O31" s="552"/>
      <c r="P31" s="547">
        <f t="shared" si="17"/>
        <v>0</v>
      </c>
      <c r="Q31" s="548">
        <f t="shared" si="17"/>
        <v>0</v>
      </c>
      <c r="R31" s="553">
        <f t="shared" si="17"/>
        <v>0</v>
      </c>
      <c r="S31" s="554"/>
    </row>
    <row r="32" spans="1:19" s="548" customFormat="1" ht="15" hidden="1" outlineLevel="1" x14ac:dyDescent="0.25">
      <c r="A32" s="547"/>
      <c r="C32" s="549">
        <v>60003000</v>
      </c>
      <c r="D32" s="548" t="s">
        <v>1164</v>
      </c>
      <c r="E32" s="550">
        <v>3</v>
      </c>
      <c r="F32" s="548">
        <v>-1000000</v>
      </c>
      <c r="G32" s="551"/>
      <c r="H32" s="552">
        <f t="shared" si="6"/>
        <v>0</v>
      </c>
      <c r="I32" s="547">
        <f t="shared" si="16"/>
        <v>0</v>
      </c>
      <c r="J32" s="548">
        <f t="shared" si="16"/>
        <v>0</v>
      </c>
      <c r="K32" s="548">
        <f t="shared" si="16"/>
        <v>-1000000</v>
      </c>
      <c r="L32" s="548">
        <f t="shared" si="16"/>
        <v>0</v>
      </c>
      <c r="M32" s="548">
        <f t="shared" si="16"/>
        <v>0</v>
      </c>
      <c r="N32" s="553">
        <f t="shared" si="16"/>
        <v>0</v>
      </c>
      <c r="O32" s="552"/>
      <c r="P32" s="547">
        <f t="shared" si="17"/>
        <v>0</v>
      </c>
      <c r="Q32" s="548">
        <f t="shared" si="17"/>
        <v>0</v>
      </c>
      <c r="R32" s="553">
        <f t="shared" si="17"/>
        <v>0</v>
      </c>
      <c r="S32" s="554"/>
    </row>
    <row r="33" spans="1:19" s="548" customFormat="1" ht="15" hidden="1" outlineLevel="1" x14ac:dyDescent="0.25">
      <c r="A33" s="547"/>
      <c r="C33" s="549">
        <v>60004000</v>
      </c>
      <c r="D33" s="548" t="s">
        <v>1165</v>
      </c>
      <c r="E33" s="550">
        <v>4</v>
      </c>
      <c r="F33" s="548">
        <v>-250000</v>
      </c>
      <c r="G33" s="551"/>
      <c r="H33" s="552">
        <f t="shared" si="6"/>
        <v>0</v>
      </c>
      <c r="I33" s="547">
        <f t="shared" si="16"/>
        <v>0</v>
      </c>
      <c r="J33" s="548">
        <f t="shared" si="16"/>
        <v>0</v>
      </c>
      <c r="K33" s="548">
        <f t="shared" si="16"/>
        <v>0</v>
      </c>
      <c r="L33" s="548">
        <f t="shared" si="16"/>
        <v>-250000</v>
      </c>
      <c r="M33" s="548">
        <f t="shared" si="16"/>
        <v>0</v>
      </c>
      <c r="N33" s="553">
        <f t="shared" si="16"/>
        <v>0</v>
      </c>
      <c r="O33" s="552"/>
      <c r="P33" s="547">
        <f t="shared" si="17"/>
        <v>0</v>
      </c>
      <c r="Q33" s="548">
        <f t="shared" si="17"/>
        <v>0</v>
      </c>
      <c r="R33" s="553">
        <f t="shared" si="17"/>
        <v>0</v>
      </c>
      <c r="S33" s="554"/>
    </row>
    <row r="34" spans="1:19" s="548" customFormat="1" ht="15" hidden="1" outlineLevel="1" x14ac:dyDescent="0.25">
      <c r="A34" s="547"/>
      <c r="C34" s="549">
        <v>60005000</v>
      </c>
      <c r="D34" s="548" t="s">
        <v>1166</v>
      </c>
      <c r="E34" s="550">
        <v>5</v>
      </c>
      <c r="F34" s="548">
        <v>-375000</v>
      </c>
      <c r="G34" s="551"/>
      <c r="H34" s="552">
        <f t="shared" si="6"/>
        <v>0</v>
      </c>
      <c r="I34" s="547">
        <f t="shared" si="16"/>
        <v>0</v>
      </c>
      <c r="J34" s="548">
        <f t="shared" si="16"/>
        <v>0</v>
      </c>
      <c r="K34" s="548">
        <f t="shared" si="16"/>
        <v>0</v>
      </c>
      <c r="L34" s="548">
        <f t="shared" si="16"/>
        <v>0</v>
      </c>
      <c r="M34" s="548">
        <f t="shared" si="16"/>
        <v>-375000</v>
      </c>
      <c r="N34" s="553">
        <f t="shared" si="16"/>
        <v>0</v>
      </c>
      <c r="O34" s="552"/>
      <c r="P34" s="547">
        <f t="shared" si="17"/>
        <v>0</v>
      </c>
      <c r="Q34" s="548">
        <f t="shared" si="17"/>
        <v>0</v>
      </c>
      <c r="R34" s="553">
        <f t="shared" si="17"/>
        <v>0</v>
      </c>
      <c r="S34" s="554"/>
    </row>
    <row r="35" spans="1:19" s="548" customFormat="1" ht="15" hidden="1" outlineLevel="1" x14ac:dyDescent="0.25">
      <c r="A35" s="547"/>
      <c r="C35" s="549">
        <v>60006000</v>
      </c>
      <c r="D35" s="548" t="s">
        <v>1167</v>
      </c>
      <c r="E35" s="550">
        <v>6</v>
      </c>
      <c r="F35" s="548">
        <v>-275000</v>
      </c>
      <c r="G35" s="551"/>
      <c r="H35" s="552">
        <f t="shared" si="6"/>
        <v>0</v>
      </c>
      <c r="I35" s="547">
        <f t="shared" si="16"/>
        <v>0</v>
      </c>
      <c r="J35" s="548">
        <f t="shared" si="16"/>
        <v>0</v>
      </c>
      <c r="K35" s="548">
        <f t="shared" si="16"/>
        <v>0</v>
      </c>
      <c r="L35" s="548">
        <f t="shared" si="16"/>
        <v>0</v>
      </c>
      <c r="M35" s="548">
        <f t="shared" si="16"/>
        <v>0</v>
      </c>
      <c r="N35" s="553">
        <f t="shared" si="16"/>
        <v>-275000</v>
      </c>
      <c r="O35" s="552"/>
      <c r="P35" s="547">
        <f t="shared" si="17"/>
        <v>0</v>
      </c>
      <c r="Q35" s="548">
        <f t="shared" si="17"/>
        <v>0</v>
      </c>
      <c r="R35" s="553">
        <f t="shared" si="17"/>
        <v>0</v>
      </c>
      <c r="S35" s="554"/>
    </row>
    <row r="36" spans="1:19" s="548" customFormat="1" ht="15" hidden="1" outlineLevel="1" x14ac:dyDescent="0.25">
      <c r="A36" s="547"/>
      <c r="C36" s="549">
        <v>60006000</v>
      </c>
      <c r="D36" s="548" t="s">
        <v>1168</v>
      </c>
      <c r="E36" s="550">
        <v>7</v>
      </c>
      <c r="G36" s="551"/>
      <c r="H36" s="552">
        <f t="shared" si="6"/>
        <v>0</v>
      </c>
      <c r="I36" s="547">
        <f t="shared" si="16"/>
        <v>0</v>
      </c>
      <c r="J36" s="548">
        <f t="shared" si="16"/>
        <v>0</v>
      </c>
      <c r="K36" s="548">
        <f t="shared" si="16"/>
        <v>0</v>
      </c>
      <c r="L36" s="548">
        <f t="shared" si="16"/>
        <v>0</v>
      </c>
      <c r="M36" s="548">
        <f t="shared" si="16"/>
        <v>0</v>
      </c>
      <c r="N36" s="553">
        <f t="shared" si="16"/>
        <v>0</v>
      </c>
      <c r="O36" s="552"/>
      <c r="P36" s="547">
        <f t="shared" si="17"/>
        <v>0</v>
      </c>
      <c r="Q36" s="548">
        <f t="shared" si="17"/>
        <v>0</v>
      </c>
      <c r="R36" s="553">
        <f t="shared" si="17"/>
        <v>0</v>
      </c>
      <c r="S36" s="554"/>
    </row>
    <row r="37" spans="1:19" s="548" customFormat="1" ht="15" hidden="1" outlineLevel="1" x14ac:dyDescent="0.25">
      <c r="A37" s="547"/>
      <c r="C37" s="549">
        <v>60008000</v>
      </c>
      <c r="D37" s="548" t="s">
        <v>1169</v>
      </c>
      <c r="E37" s="550">
        <v>8</v>
      </c>
      <c r="G37" s="551"/>
      <c r="H37" s="552">
        <f t="shared" si="6"/>
        <v>0</v>
      </c>
      <c r="I37" s="547">
        <f t="shared" si="16"/>
        <v>0</v>
      </c>
      <c r="J37" s="548">
        <f t="shared" si="16"/>
        <v>0</v>
      </c>
      <c r="K37" s="548">
        <f t="shared" si="16"/>
        <v>0</v>
      </c>
      <c r="L37" s="548">
        <f t="shared" si="16"/>
        <v>0</v>
      </c>
      <c r="M37" s="548">
        <f t="shared" si="16"/>
        <v>0</v>
      </c>
      <c r="N37" s="553">
        <f t="shared" si="16"/>
        <v>0</v>
      </c>
      <c r="O37" s="552"/>
      <c r="P37" s="547">
        <f t="shared" si="17"/>
        <v>0</v>
      </c>
      <c r="Q37" s="548">
        <f t="shared" si="17"/>
        <v>0</v>
      </c>
      <c r="R37" s="553">
        <f t="shared" si="17"/>
        <v>0</v>
      </c>
      <c r="S37" s="554"/>
    </row>
    <row r="38" spans="1:19" s="548" customFormat="1" ht="15" hidden="1" outlineLevel="1" x14ac:dyDescent="0.25">
      <c r="A38" s="547"/>
      <c r="C38" s="549">
        <v>60009000</v>
      </c>
      <c r="D38" s="548" t="s">
        <v>1170</v>
      </c>
      <c r="E38" s="550">
        <v>9</v>
      </c>
      <c r="F38" s="548">
        <v>10000</v>
      </c>
      <c r="G38" s="551"/>
      <c r="H38" s="552">
        <f t="shared" si="6"/>
        <v>0</v>
      </c>
      <c r="I38" s="547">
        <f t="shared" si="16"/>
        <v>0</v>
      </c>
      <c r="J38" s="548">
        <f t="shared" si="16"/>
        <v>0</v>
      </c>
      <c r="K38" s="548">
        <f t="shared" si="16"/>
        <v>0</v>
      </c>
      <c r="L38" s="548">
        <f t="shared" si="16"/>
        <v>0</v>
      </c>
      <c r="M38" s="548">
        <f t="shared" si="16"/>
        <v>0</v>
      </c>
      <c r="N38" s="553">
        <f t="shared" si="16"/>
        <v>0</v>
      </c>
      <c r="O38" s="552"/>
      <c r="P38" s="547">
        <f t="shared" si="17"/>
        <v>0</v>
      </c>
      <c r="Q38" s="548">
        <f t="shared" si="17"/>
        <v>0</v>
      </c>
      <c r="R38" s="553">
        <f t="shared" si="17"/>
        <v>10000</v>
      </c>
      <c r="S38" s="554"/>
    </row>
    <row r="39" spans="1:19" s="548" customFormat="1" ht="15" hidden="1" outlineLevel="1" x14ac:dyDescent="0.25">
      <c r="A39" s="547"/>
      <c r="B39" s="555"/>
      <c r="C39" s="556"/>
      <c r="D39" s="555"/>
      <c r="E39" s="557"/>
      <c r="F39" s="555"/>
      <c r="G39" s="558"/>
      <c r="H39" s="552">
        <f t="shared" si="6"/>
        <v>0</v>
      </c>
      <c r="I39" s="559"/>
      <c r="J39" s="555"/>
      <c r="K39" s="555"/>
      <c r="L39" s="555"/>
      <c r="M39" s="555"/>
      <c r="N39" s="560"/>
      <c r="O39" s="552"/>
      <c r="P39" s="559"/>
      <c r="Q39" s="555"/>
      <c r="R39" s="560"/>
      <c r="S39" s="554"/>
    </row>
    <row r="40" spans="1:19" s="542" customFormat="1" ht="16.5" collapsed="1" x14ac:dyDescent="0.25">
      <c r="A40" s="541"/>
      <c r="B40" s="542" t="s">
        <v>939</v>
      </c>
      <c r="C40" s="543"/>
      <c r="E40" s="543"/>
      <c r="F40" s="542">
        <f>SUM(F41:F50)</f>
        <v>-67000</v>
      </c>
      <c r="G40" s="544"/>
      <c r="H40" s="545">
        <f t="shared" si="6"/>
        <v>0</v>
      </c>
      <c r="I40" s="541">
        <f t="shared" ref="I40:N40" si="18">SUM(I41:I50)</f>
        <v>0</v>
      </c>
      <c r="J40" s="542">
        <f t="shared" si="18"/>
        <v>-15000</v>
      </c>
      <c r="K40" s="542">
        <f t="shared" si="18"/>
        <v>-3000</v>
      </c>
      <c r="L40" s="542">
        <f t="shared" si="18"/>
        <v>-4500</v>
      </c>
      <c r="M40" s="542">
        <f t="shared" si="18"/>
        <v>-7000</v>
      </c>
      <c r="N40" s="544">
        <f t="shared" si="18"/>
        <v>-12000</v>
      </c>
      <c r="O40" s="545"/>
      <c r="P40" s="541">
        <f t="shared" ref="P40:R40" si="19">SUM(P41:P50)</f>
        <v>-3500</v>
      </c>
      <c r="Q40" s="542">
        <f t="shared" si="19"/>
        <v>-2000</v>
      </c>
      <c r="R40" s="544">
        <f t="shared" si="19"/>
        <v>-20000</v>
      </c>
      <c r="S40" s="546"/>
    </row>
    <row r="41" spans="1:19" s="548" customFormat="1" ht="15" hidden="1" outlineLevel="1" x14ac:dyDescent="0.25">
      <c r="A41" s="547"/>
      <c r="C41" s="549">
        <v>60701000</v>
      </c>
      <c r="D41" s="548" t="s">
        <v>1171</v>
      </c>
      <c r="E41" s="550">
        <v>1</v>
      </c>
      <c r="F41" s="548">
        <v>0</v>
      </c>
      <c r="G41" s="551"/>
      <c r="H41" s="552">
        <f t="shared" si="6"/>
        <v>0</v>
      </c>
      <c r="I41" s="547">
        <f t="shared" ref="I41:N49" si="20">IF($E41=I$3,$F41,0)</f>
        <v>0</v>
      </c>
      <c r="J41" s="548">
        <f t="shared" si="20"/>
        <v>0</v>
      </c>
      <c r="K41" s="548">
        <f t="shared" si="20"/>
        <v>0</v>
      </c>
      <c r="L41" s="548">
        <f t="shared" si="20"/>
        <v>0</v>
      </c>
      <c r="M41" s="548">
        <f t="shared" si="20"/>
        <v>0</v>
      </c>
      <c r="N41" s="553">
        <f t="shared" si="20"/>
        <v>0</v>
      </c>
      <c r="O41" s="552"/>
      <c r="P41" s="547">
        <f t="shared" ref="P41:R49" si="21">IF($E41=P$3,$F41,0)</f>
        <v>0</v>
      </c>
      <c r="Q41" s="548">
        <f t="shared" si="21"/>
        <v>0</v>
      </c>
      <c r="R41" s="553">
        <f t="shared" si="21"/>
        <v>0</v>
      </c>
      <c r="S41" s="554"/>
    </row>
    <row r="42" spans="1:19" s="548" customFormat="1" ht="15" hidden="1" outlineLevel="1" x14ac:dyDescent="0.25">
      <c r="A42" s="547"/>
      <c r="C42" s="549">
        <v>60702000</v>
      </c>
      <c r="D42" s="548" t="s">
        <v>1172</v>
      </c>
      <c r="E42" s="550">
        <v>2</v>
      </c>
      <c r="F42" s="548">
        <v>-15000</v>
      </c>
      <c r="G42" s="551"/>
      <c r="H42" s="552">
        <f t="shared" si="6"/>
        <v>0</v>
      </c>
      <c r="I42" s="547">
        <f t="shared" si="20"/>
        <v>0</v>
      </c>
      <c r="J42" s="548">
        <f t="shared" si="20"/>
        <v>-15000</v>
      </c>
      <c r="K42" s="548">
        <f t="shared" si="20"/>
        <v>0</v>
      </c>
      <c r="L42" s="548">
        <f t="shared" si="20"/>
        <v>0</v>
      </c>
      <c r="M42" s="548">
        <f t="shared" si="20"/>
        <v>0</v>
      </c>
      <c r="N42" s="553">
        <f t="shared" si="20"/>
        <v>0</v>
      </c>
      <c r="O42" s="552"/>
      <c r="P42" s="547">
        <f t="shared" si="21"/>
        <v>0</v>
      </c>
      <c r="Q42" s="548">
        <f t="shared" si="21"/>
        <v>0</v>
      </c>
      <c r="R42" s="553">
        <f t="shared" si="21"/>
        <v>0</v>
      </c>
      <c r="S42" s="554"/>
    </row>
    <row r="43" spans="1:19" s="548" customFormat="1" ht="15" hidden="1" outlineLevel="1" x14ac:dyDescent="0.25">
      <c r="A43" s="547"/>
      <c r="C43" s="549">
        <v>60703000</v>
      </c>
      <c r="D43" s="548" t="s">
        <v>1173</v>
      </c>
      <c r="E43" s="550">
        <v>3</v>
      </c>
      <c r="F43" s="548">
        <v>-3000</v>
      </c>
      <c r="G43" s="551"/>
      <c r="H43" s="552">
        <f t="shared" si="6"/>
        <v>0</v>
      </c>
      <c r="I43" s="547">
        <f t="shared" si="20"/>
        <v>0</v>
      </c>
      <c r="J43" s="548">
        <f t="shared" si="20"/>
        <v>0</v>
      </c>
      <c r="K43" s="548">
        <f t="shared" si="20"/>
        <v>-3000</v>
      </c>
      <c r="L43" s="548">
        <f t="shared" si="20"/>
        <v>0</v>
      </c>
      <c r="M43" s="548">
        <f t="shared" si="20"/>
        <v>0</v>
      </c>
      <c r="N43" s="553">
        <f t="shared" si="20"/>
        <v>0</v>
      </c>
      <c r="O43" s="552"/>
      <c r="P43" s="547">
        <f t="shared" si="21"/>
        <v>0</v>
      </c>
      <c r="Q43" s="548">
        <f t="shared" si="21"/>
        <v>0</v>
      </c>
      <c r="R43" s="553">
        <f t="shared" si="21"/>
        <v>0</v>
      </c>
      <c r="S43" s="554"/>
    </row>
    <row r="44" spans="1:19" s="548" customFormat="1" ht="15" hidden="1" outlineLevel="1" x14ac:dyDescent="0.25">
      <c r="A44" s="547"/>
      <c r="C44" s="549">
        <v>60704000</v>
      </c>
      <c r="D44" s="548" t="s">
        <v>1174</v>
      </c>
      <c r="E44" s="550">
        <v>4</v>
      </c>
      <c r="F44" s="548">
        <v>-4500</v>
      </c>
      <c r="G44" s="551"/>
      <c r="H44" s="552">
        <f t="shared" si="6"/>
        <v>0</v>
      </c>
      <c r="I44" s="547">
        <f t="shared" si="20"/>
        <v>0</v>
      </c>
      <c r="J44" s="548">
        <f t="shared" si="20"/>
        <v>0</v>
      </c>
      <c r="K44" s="548">
        <f t="shared" si="20"/>
        <v>0</v>
      </c>
      <c r="L44" s="548">
        <f t="shared" si="20"/>
        <v>-4500</v>
      </c>
      <c r="M44" s="548">
        <f t="shared" si="20"/>
        <v>0</v>
      </c>
      <c r="N44" s="553">
        <f t="shared" si="20"/>
        <v>0</v>
      </c>
      <c r="O44" s="552"/>
      <c r="P44" s="547">
        <f t="shared" si="21"/>
        <v>0</v>
      </c>
      <c r="Q44" s="548">
        <f t="shared" si="21"/>
        <v>0</v>
      </c>
      <c r="R44" s="553">
        <f t="shared" si="21"/>
        <v>0</v>
      </c>
      <c r="S44" s="554"/>
    </row>
    <row r="45" spans="1:19" s="548" customFormat="1" ht="15" hidden="1" outlineLevel="1" x14ac:dyDescent="0.25">
      <c r="A45" s="547"/>
      <c r="C45" s="549">
        <v>60705000</v>
      </c>
      <c r="D45" s="548" t="s">
        <v>1175</v>
      </c>
      <c r="E45" s="550">
        <v>5</v>
      </c>
      <c r="F45" s="548">
        <v>-7000</v>
      </c>
      <c r="G45" s="551"/>
      <c r="H45" s="552">
        <f t="shared" si="6"/>
        <v>0</v>
      </c>
      <c r="I45" s="547">
        <f t="shared" si="20"/>
        <v>0</v>
      </c>
      <c r="J45" s="548">
        <f t="shared" si="20"/>
        <v>0</v>
      </c>
      <c r="K45" s="548">
        <f t="shared" si="20"/>
        <v>0</v>
      </c>
      <c r="L45" s="548">
        <f t="shared" si="20"/>
        <v>0</v>
      </c>
      <c r="M45" s="548">
        <f t="shared" si="20"/>
        <v>-7000</v>
      </c>
      <c r="N45" s="553">
        <f t="shared" si="20"/>
        <v>0</v>
      </c>
      <c r="O45" s="552"/>
      <c r="P45" s="547">
        <f t="shared" si="21"/>
        <v>0</v>
      </c>
      <c r="Q45" s="548">
        <f t="shared" si="21"/>
        <v>0</v>
      </c>
      <c r="R45" s="553">
        <f t="shared" si="21"/>
        <v>0</v>
      </c>
      <c r="S45" s="554"/>
    </row>
    <row r="46" spans="1:19" s="548" customFormat="1" ht="15" hidden="1" outlineLevel="1" x14ac:dyDescent="0.25">
      <c r="A46" s="547"/>
      <c r="C46" s="549">
        <v>60706000</v>
      </c>
      <c r="D46" s="548" t="s">
        <v>1176</v>
      </c>
      <c r="E46" s="550">
        <v>6</v>
      </c>
      <c r="F46" s="548">
        <v>-12000</v>
      </c>
      <c r="G46" s="551"/>
      <c r="H46" s="552">
        <f t="shared" si="6"/>
        <v>0</v>
      </c>
      <c r="I46" s="547">
        <f t="shared" si="20"/>
        <v>0</v>
      </c>
      <c r="J46" s="548">
        <f t="shared" si="20"/>
        <v>0</v>
      </c>
      <c r="K46" s="548">
        <f t="shared" si="20"/>
        <v>0</v>
      </c>
      <c r="L46" s="548">
        <f t="shared" si="20"/>
        <v>0</v>
      </c>
      <c r="M46" s="548">
        <f t="shared" si="20"/>
        <v>0</v>
      </c>
      <c r="N46" s="553">
        <f t="shared" si="20"/>
        <v>-12000</v>
      </c>
      <c r="O46" s="552"/>
      <c r="P46" s="547">
        <f t="shared" si="21"/>
        <v>0</v>
      </c>
      <c r="Q46" s="548">
        <f t="shared" si="21"/>
        <v>0</v>
      </c>
      <c r="R46" s="553">
        <f t="shared" si="21"/>
        <v>0</v>
      </c>
      <c r="S46" s="554"/>
    </row>
    <row r="47" spans="1:19" s="548" customFormat="1" ht="15" hidden="1" outlineLevel="1" x14ac:dyDescent="0.25">
      <c r="A47" s="547"/>
      <c r="C47" s="549">
        <v>60707000</v>
      </c>
      <c r="D47" s="548" t="s">
        <v>1177</v>
      </c>
      <c r="E47" s="550">
        <v>7</v>
      </c>
      <c r="F47" s="548">
        <v>-3500</v>
      </c>
      <c r="G47" s="551"/>
      <c r="H47" s="552">
        <f t="shared" si="6"/>
        <v>0</v>
      </c>
      <c r="I47" s="547">
        <f t="shared" si="20"/>
        <v>0</v>
      </c>
      <c r="J47" s="548">
        <f t="shared" si="20"/>
        <v>0</v>
      </c>
      <c r="K47" s="548">
        <f t="shared" si="20"/>
        <v>0</v>
      </c>
      <c r="L47" s="548">
        <f t="shared" si="20"/>
        <v>0</v>
      </c>
      <c r="M47" s="548">
        <f t="shared" si="20"/>
        <v>0</v>
      </c>
      <c r="N47" s="553">
        <f t="shared" si="20"/>
        <v>0</v>
      </c>
      <c r="O47" s="552"/>
      <c r="P47" s="547">
        <f t="shared" si="21"/>
        <v>-3500</v>
      </c>
      <c r="Q47" s="548">
        <f t="shared" si="21"/>
        <v>0</v>
      </c>
      <c r="R47" s="553">
        <f t="shared" si="21"/>
        <v>0</v>
      </c>
      <c r="S47" s="554"/>
    </row>
    <row r="48" spans="1:19" s="548" customFormat="1" ht="15" hidden="1" outlineLevel="1" x14ac:dyDescent="0.25">
      <c r="A48" s="547"/>
      <c r="C48" s="549">
        <v>60708000</v>
      </c>
      <c r="D48" s="548" t="s">
        <v>1178</v>
      </c>
      <c r="E48" s="550">
        <v>8</v>
      </c>
      <c r="F48" s="548">
        <v>-2000</v>
      </c>
      <c r="G48" s="551"/>
      <c r="H48" s="552">
        <f t="shared" si="6"/>
        <v>0</v>
      </c>
      <c r="I48" s="547">
        <f t="shared" si="20"/>
        <v>0</v>
      </c>
      <c r="J48" s="548">
        <f t="shared" si="20"/>
        <v>0</v>
      </c>
      <c r="K48" s="548">
        <f t="shared" si="20"/>
        <v>0</v>
      </c>
      <c r="L48" s="548">
        <f t="shared" si="20"/>
        <v>0</v>
      </c>
      <c r="M48" s="548">
        <f t="shared" si="20"/>
        <v>0</v>
      </c>
      <c r="N48" s="553">
        <f t="shared" si="20"/>
        <v>0</v>
      </c>
      <c r="O48" s="552"/>
      <c r="P48" s="547">
        <f t="shared" si="21"/>
        <v>0</v>
      </c>
      <c r="Q48" s="548">
        <f t="shared" si="21"/>
        <v>-2000</v>
      </c>
      <c r="R48" s="553">
        <f t="shared" si="21"/>
        <v>0</v>
      </c>
      <c r="S48" s="554"/>
    </row>
    <row r="49" spans="1:19" s="548" customFormat="1" ht="15" hidden="1" outlineLevel="1" x14ac:dyDescent="0.25">
      <c r="A49" s="547"/>
      <c r="C49" s="549">
        <v>60709000</v>
      </c>
      <c r="D49" s="548" t="s">
        <v>1179</v>
      </c>
      <c r="E49" s="550">
        <v>9</v>
      </c>
      <c r="F49" s="548">
        <v>-20000</v>
      </c>
      <c r="G49" s="551"/>
      <c r="H49" s="552">
        <f t="shared" si="6"/>
        <v>0</v>
      </c>
      <c r="I49" s="547">
        <f t="shared" si="20"/>
        <v>0</v>
      </c>
      <c r="J49" s="548">
        <f t="shared" si="20"/>
        <v>0</v>
      </c>
      <c r="K49" s="548">
        <f t="shared" si="20"/>
        <v>0</v>
      </c>
      <c r="L49" s="548">
        <f t="shared" si="20"/>
        <v>0</v>
      </c>
      <c r="M49" s="548">
        <f t="shared" si="20"/>
        <v>0</v>
      </c>
      <c r="N49" s="553">
        <f t="shared" si="20"/>
        <v>0</v>
      </c>
      <c r="O49" s="552"/>
      <c r="P49" s="547">
        <f t="shared" si="21"/>
        <v>0</v>
      </c>
      <c r="Q49" s="548">
        <f t="shared" si="21"/>
        <v>0</v>
      </c>
      <c r="R49" s="553">
        <f t="shared" si="21"/>
        <v>-20000</v>
      </c>
      <c r="S49" s="554"/>
    </row>
    <row r="50" spans="1:19" s="548" customFormat="1" ht="15" hidden="1" outlineLevel="1" x14ac:dyDescent="0.25">
      <c r="A50" s="547"/>
      <c r="B50" s="555"/>
      <c r="C50" s="556"/>
      <c r="D50" s="555"/>
      <c r="E50" s="557"/>
      <c r="F50" s="555"/>
      <c r="G50" s="558"/>
      <c r="H50" s="552">
        <f t="shared" ref="H50:H60" si="22">+F50-SUM(I50:R50)</f>
        <v>0</v>
      </c>
      <c r="I50" s="559"/>
      <c r="J50" s="555"/>
      <c r="K50" s="555"/>
      <c r="L50" s="555"/>
      <c r="M50" s="555"/>
      <c r="N50" s="560"/>
      <c r="O50" s="552"/>
      <c r="P50" s="559"/>
      <c r="Q50" s="555"/>
      <c r="R50" s="560"/>
      <c r="S50" s="554"/>
    </row>
    <row r="51" spans="1:19" s="542" customFormat="1" ht="17.25" collapsed="1" thickBot="1" x14ac:dyDescent="0.3">
      <c r="A51" s="541"/>
      <c r="B51" s="542" t="s">
        <v>1180</v>
      </c>
      <c r="C51" s="543"/>
      <c r="E51" s="543"/>
      <c r="F51" s="542">
        <f>SUM(F52:F61)</f>
        <v>0</v>
      </c>
      <c r="G51" s="544"/>
      <c r="H51" s="545">
        <f t="shared" si="22"/>
        <v>0</v>
      </c>
      <c r="I51" s="541">
        <f t="shared" ref="I51:N51" si="23">SUM(I52:I61)</f>
        <v>0</v>
      </c>
      <c r="J51" s="542">
        <f t="shared" si="23"/>
        <v>0</v>
      </c>
      <c r="K51" s="542">
        <f t="shared" si="23"/>
        <v>0</v>
      </c>
      <c r="L51" s="542">
        <f t="shared" si="23"/>
        <v>0</v>
      </c>
      <c r="M51" s="542">
        <f t="shared" si="23"/>
        <v>0</v>
      </c>
      <c r="N51" s="544">
        <f t="shared" si="23"/>
        <v>0</v>
      </c>
      <c r="O51" s="545"/>
      <c r="P51" s="541">
        <f t="shared" ref="P51:R51" si="24">SUM(P52:P61)</f>
        <v>0</v>
      </c>
      <c r="Q51" s="542">
        <f t="shared" si="24"/>
        <v>0</v>
      </c>
      <c r="R51" s="544">
        <f t="shared" si="24"/>
        <v>0</v>
      </c>
      <c r="S51" s="546"/>
    </row>
    <row r="52" spans="1:19" s="548" customFormat="1" ht="15" hidden="1" outlineLevel="1" x14ac:dyDescent="0.25">
      <c r="A52" s="547"/>
      <c r="C52" s="549">
        <v>61001000</v>
      </c>
      <c r="D52" s="548" t="s">
        <v>1181</v>
      </c>
      <c r="E52" s="550">
        <v>1</v>
      </c>
      <c r="F52" s="548">
        <v>0</v>
      </c>
      <c r="G52" s="551"/>
      <c r="H52" s="552">
        <f t="shared" si="22"/>
        <v>0</v>
      </c>
      <c r="I52" s="547">
        <f t="shared" ref="I52:N60" si="25">IF($E52=I$3,$F52,0)</f>
        <v>0</v>
      </c>
      <c r="J52" s="548">
        <f t="shared" si="25"/>
        <v>0</v>
      </c>
      <c r="K52" s="548">
        <f t="shared" si="25"/>
        <v>0</v>
      </c>
      <c r="L52" s="548">
        <f t="shared" si="25"/>
        <v>0</v>
      </c>
      <c r="M52" s="548">
        <f t="shared" si="25"/>
        <v>0</v>
      </c>
      <c r="N52" s="553">
        <f t="shared" si="25"/>
        <v>0</v>
      </c>
      <c r="O52" s="552"/>
      <c r="P52" s="547">
        <f t="shared" ref="P52:R60" si="26">IF($E52=P$3,$F52,0)</f>
        <v>0</v>
      </c>
      <c r="Q52" s="548">
        <f t="shared" si="26"/>
        <v>0</v>
      </c>
      <c r="R52" s="553">
        <f t="shared" si="26"/>
        <v>0</v>
      </c>
      <c r="S52" s="554"/>
    </row>
    <row r="53" spans="1:19" s="548" customFormat="1" ht="15" hidden="1" outlineLevel="1" x14ac:dyDescent="0.25">
      <c r="A53" s="547"/>
      <c r="C53" s="549">
        <v>61002000</v>
      </c>
      <c r="D53" s="548" t="s">
        <v>1182</v>
      </c>
      <c r="E53" s="550">
        <v>2</v>
      </c>
      <c r="F53" s="548">
        <v>0</v>
      </c>
      <c r="G53" s="551"/>
      <c r="H53" s="552">
        <f t="shared" si="22"/>
        <v>0</v>
      </c>
      <c r="I53" s="547">
        <f t="shared" si="25"/>
        <v>0</v>
      </c>
      <c r="J53" s="548">
        <f t="shared" si="25"/>
        <v>0</v>
      </c>
      <c r="K53" s="548">
        <f t="shared" si="25"/>
        <v>0</v>
      </c>
      <c r="L53" s="548">
        <f t="shared" si="25"/>
        <v>0</v>
      </c>
      <c r="M53" s="548">
        <f t="shared" si="25"/>
        <v>0</v>
      </c>
      <c r="N53" s="553">
        <f t="shared" si="25"/>
        <v>0</v>
      </c>
      <c r="O53" s="552"/>
      <c r="P53" s="547">
        <f t="shared" si="26"/>
        <v>0</v>
      </c>
      <c r="Q53" s="548">
        <f t="shared" si="26"/>
        <v>0</v>
      </c>
      <c r="R53" s="553">
        <f t="shared" si="26"/>
        <v>0</v>
      </c>
      <c r="S53" s="554"/>
    </row>
    <row r="54" spans="1:19" s="548" customFormat="1" ht="15" hidden="1" outlineLevel="1" x14ac:dyDescent="0.25">
      <c r="A54" s="547"/>
      <c r="C54" s="549">
        <v>61003000</v>
      </c>
      <c r="D54" s="548" t="s">
        <v>1183</v>
      </c>
      <c r="E54" s="550">
        <v>3</v>
      </c>
      <c r="F54" s="548">
        <v>0</v>
      </c>
      <c r="G54" s="551"/>
      <c r="H54" s="552">
        <f t="shared" si="22"/>
        <v>0</v>
      </c>
      <c r="I54" s="547">
        <f t="shared" si="25"/>
        <v>0</v>
      </c>
      <c r="J54" s="548">
        <f t="shared" si="25"/>
        <v>0</v>
      </c>
      <c r="K54" s="548">
        <f t="shared" si="25"/>
        <v>0</v>
      </c>
      <c r="L54" s="548">
        <f t="shared" si="25"/>
        <v>0</v>
      </c>
      <c r="M54" s="548">
        <f t="shared" si="25"/>
        <v>0</v>
      </c>
      <c r="N54" s="553">
        <f t="shared" si="25"/>
        <v>0</v>
      </c>
      <c r="O54" s="552"/>
      <c r="P54" s="547">
        <f t="shared" si="26"/>
        <v>0</v>
      </c>
      <c r="Q54" s="548">
        <f t="shared" si="26"/>
        <v>0</v>
      </c>
      <c r="R54" s="553">
        <f t="shared" si="26"/>
        <v>0</v>
      </c>
      <c r="S54" s="554"/>
    </row>
    <row r="55" spans="1:19" s="548" customFormat="1" ht="15" hidden="1" outlineLevel="1" x14ac:dyDescent="0.25">
      <c r="A55" s="547"/>
      <c r="C55" s="549">
        <v>61004000</v>
      </c>
      <c r="D55" s="548" t="s">
        <v>1184</v>
      </c>
      <c r="E55" s="550">
        <v>4</v>
      </c>
      <c r="F55" s="548">
        <v>0</v>
      </c>
      <c r="G55" s="551"/>
      <c r="H55" s="552">
        <f t="shared" si="22"/>
        <v>0</v>
      </c>
      <c r="I55" s="547">
        <f t="shared" si="25"/>
        <v>0</v>
      </c>
      <c r="J55" s="548">
        <f t="shared" si="25"/>
        <v>0</v>
      </c>
      <c r="K55" s="548">
        <f t="shared" si="25"/>
        <v>0</v>
      </c>
      <c r="L55" s="548">
        <f t="shared" si="25"/>
        <v>0</v>
      </c>
      <c r="M55" s="548">
        <f t="shared" si="25"/>
        <v>0</v>
      </c>
      <c r="N55" s="553">
        <f t="shared" si="25"/>
        <v>0</v>
      </c>
      <c r="O55" s="552"/>
      <c r="P55" s="547">
        <f t="shared" si="26"/>
        <v>0</v>
      </c>
      <c r="Q55" s="548">
        <f t="shared" si="26"/>
        <v>0</v>
      </c>
      <c r="R55" s="553">
        <f t="shared" si="26"/>
        <v>0</v>
      </c>
      <c r="S55" s="554"/>
    </row>
    <row r="56" spans="1:19" s="548" customFormat="1" ht="15" hidden="1" outlineLevel="1" x14ac:dyDescent="0.25">
      <c r="A56" s="547"/>
      <c r="C56" s="549">
        <v>61005000</v>
      </c>
      <c r="D56" s="548" t="s">
        <v>1185</v>
      </c>
      <c r="E56" s="550">
        <v>5</v>
      </c>
      <c r="F56" s="548">
        <v>0</v>
      </c>
      <c r="G56" s="551"/>
      <c r="H56" s="552">
        <f t="shared" si="22"/>
        <v>0</v>
      </c>
      <c r="I56" s="547">
        <f t="shared" si="25"/>
        <v>0</v>
      </c>
      <c r="J56" s="548">
        <f t="shared" si="25"/>
        <v>0</v>
      </c>
      <c r="K56" s="548">
        <f t="shared" si="25"/>
        <v>0</v>
      </c>
      <c r="L56" s="548">
        <f t="shared" si="25"/>
        <v>0</v>
      </c>
      <c r="M56" s="548">
        <f t="shared" si="25"/>
        <v>0</v>
      </c>
      <c r="N56" s="553">
        <f t="shared" si="25"/>
        <v>0</v>
      </c>
      <c r="O56" s="552"/>
      <c r="P56" s="547">
        <f t="shared" si="26"/>
        <v>0</v>
      </c>
      <c r="Q56" s="548">
        <f t="shared" si="26"/>
        <v>0</v>
      </c>
      <c r="R56" s="553">
        <f t="shared" si="26"/>
        <v>0</v>
      </c>
      <c r="S56" s="554"/>
    </row>
    <row r="57" spans="1:19" s="548" customFormat="1" ht="15" hidden="1" outlineLevel="1" x14ac:dyDescent="0.25">
      <c r="A57" s="547"/>
      <c r="C57" s="549">
        <v>61006000</v>
      </c>
      <c r="D57" s="548" t="s">
        <v>1186</v>
      </c>
      <c r="E57" s="550">
        <v>6</v>
      </c>
      <c r="F57" s="548">
        <v>0</v>
      </c>
      <c r="G57" s="551"/>
      <c r="H57" s="552">
        <f t="shared" si="22"/>
        <v>0</v>
      </c>
      <c r="I57" s="547">
        <f t="shared" si="25"/>
        <v>0</v>
      </c>
      <c r="J57" s="548">
        <f t="shared" si="25"/>
        <v>0</v>
      </c>
      <c r="K57" s="548">
        <f t="shared" si="25"/>
        <v>0</v>
      </c>
      <c r="L57" s="548">
        <f t="shared" si="25"/>
        <v>0</v>
      </c>
      <c r="M57" s="548">
        <f t="shared" si="25"/>
        <v>0</v>
      </c>
      <c r="N57" s="553">
        <f t="shared" si="25"/>
        <v>0</v>
      </c>
      <c r="O57" s="552"/>
      <c r="P57" s="547">
        <f t="shared" si="26"/>
        <v>0</v>
      </c>
      <c r="Q57" s="548">
        <f t="shared" si="26"/>
        <v>0</v>
      </c>
      <c r="R57" s="553">
        <f t="shared" si="26"/>
        <v>0</v>
      </c>
      <c r="S57" s="554"/>
    </row>
    <row r="58" spans="1:19" s="548" customFormat="1" ht="15" hidden="1" outlineLevel="1" x14ac:dyDescent="0.25">
      <c r="A58" s="547"/>
      <c r="C58" s="549">
        <v>61006000</v>
      </c>
      <c r="D58" s="548" t="s">
        <v>1187</v>
      </c>
      <c r="E58" s="550">
        <v>7</v>
      </c>
      <c r="F58" s="548">
        <v>0</v>
      </c>
      <c r="G58" s="551"/>
      <c r="H58" s="552">
        <f t="shared" si="22"/>
        <v>0</v>
      </c>
      <c r="I58" s="547">
        <f t="shared" si="25"/>
        <v>0</v>
      </c>
      <c r="J58" s="548">
        <f t="shared" si="25"/>
        <v>0</v>
      </c>
      <c r="K58" s="548">
        <f t="shared" si="25"/>
        <v>0</v>
      </c>
      <c r="L58" s="548">
        <f t="shared" si="25"/>
        <v>0</v>
      </c>
      <c r="M58" s="548">
        <f t="shared" si="25"/>
        <v>0</v>
      </c>
      <c r="N58" s="553">
        <f t="shared" si="25"/>
        <v>0</v>
      </c>
      <c r="O58" s="552"/>
      <c r="P58" s="547">
        <f t="shared" si="26"/>
        <v>0</v>
      </c>
      <c r="Q58" s="548">
        <f t="shared" si="26"/>
        <v>0</v>
      </c>
      <c r="R58" s="553">
        <f t="shared" si="26"/>
        <v>0</v>
      </c>
      <c r="S58" s="554"/>
    </row>
    <row r="59" spans="1:19" s="548" customFormat="1" ht="15" hidden="1" outlineLevel="1" x14ac:dyDescent="0.25">
      <c r="A59" s="547"/>
      <c r="C59" s="549">
        <v>61008000</v>
      </c>
      <c r="D59" s="548" t="s">
        <v>1188</v>
      </c>
      <c r="E59" s="550">
        <v>8</v>
      </c>
      <c r="F59" s="548">
        <v>0</v>
      </c>
      <c r="G59" s="551"/>
      <c r="H59" s="552">
        <f t="shared" si="22"/>
        <v>0</v>
      </c>
      <c r="I59" s="547">
        <f t="shared" si="25"/>
        <v>0</v>
      </c>
      <c r="J59" s="548">
        <f t="shared" si="25"/>
        <v>0</v>
      </c>
      <c r="K59" s="548">
        <f t="shared" si="25"/>
        <v>0</v>
      </c>
      <c r="L59" s="548">
        <f t="shared" si="25"/>
        <v>0</v>
      </c>
      <c r="M59" s="548">
        <f t="shared" si="25"/>
        <v>0</v>
      </c>
      <c r="N59" s="553">
        <f t="shared" si="25"/>
        <v>0</v>
      </c>
      <c r="O59" s="552"/>
      <c r="P59" s="547">
        <f t="shared" si="26"/>
        <v>0</v>
      </c>
      <c r="Q59" s="548">
        <f t="shared" si="26"/>
        <v>0</v>
      </c>
      <c r="R59" s="553">
        <f t="shared" si="26"/>
        <v>0</v>
      </c>
      <c r="S59" s="554"/>
    </row>
    <row r="60" spans="1:19" s="548" customFormat="1" ht="15" hidden="1" outlineLevel="1" x14ac:dyDescent="0.25">
      <c r="A60" s="547"/>
      <c r="C60" s="549">
        <v>61009000</v>
      </c>
      <c r="D60" s="548" t="s">
        <v>1189</v>
      </c>
      <c r="E60" s="550">
        <v>9</v>
      </c>
      <c r="F60" s="548">
        <v>0</v>
      </c>
      <c r="G60" s="551"/>
      <c r="H60" s="552">
        <f t="shared" si="22"/>
        <v>0</v>
      </c>
      <c r="I60" s="547">
        <f t="shared" si="25"/>
        <v>0</v>
      </c>
      <c r="J60" s="548">
        <f t="shared" si="25"/>
        <v>0</v>
      </c>
      <c r="K60" s="548">
        <f t="shared" si="25"/>
        <v>0</v>
      </c>
      <c r="L60" s="548">
        <f t="shared" si="25"/>
        <v>0</v>
      </c>
      <c r="M60" s="548">
        <f t="shared" si="25"/>
        <v>0</v>
      </c>
      <c r="N60" s="553">
        <f t="shared" si="25"/>
        <v>0</v>
      </c>
      <c r="O60" s="552"/>
      <c r="P60" s="547">
        <f t="shared" si="26"/>
        <v>0</v>
      </c>
      <c r="Q60" s="548">
        <f t="shared" si="26"/>
        <v>0</v>
      </c>
      <c r="R60" s="553">
        <f t="shared" si="26"/>
        <v>0</v>
      </c>
      <c r="S60" s="554"/>
    </row>
    <row r="61" spans="1:19" s="548" customFormat="1" ht="15.75" hidden="1" outlineLevel="1" thickBot="1" x14ac:dyDescent="0.3">
      <c r="A61" s="547"/>
      <c r="C61" s="549"/>
      <c r="E61" s="557"/>
      <c r="F61" s="555"/>
      <c r="G61" s="558"/>
      <c r="H61" s="552">
        <f t="shared" si="6"/>
        <v>0</v>
      </c>
      <c r="I61" s="559"/>
      <c r="J61" s="555"/>
      <c r="K61" s="555"/>
      <c r="L61" s="555"/>
      <c r="M61" s="555"/>
      <c r="N61" s="560"/>
      <c r="O61" s="552"/>
      <c r="P61" s="547"/>
      <c r="R61" s="553"/>
      <c r="S61" s="554"/>
    </row>
    <row r="62" spans="1:19" s="570" customFormat="1" ht="18" customHeight="1" collapsed="1" x14ac:dyDescent="0.25">
      <c r="A62" s="561"/>
      <c r="B62" s="562"/>
      <c r="C62" s="1009" t="s">
        <v>1190</v>
      </c>
      <c r="D62" s="1010"/>
      <c r="E62" s="563"/>
      <c r="F62" s="1015">
        <f>+F5+F28</f>
        <v>2571500</v>
      </c>
      <c r="G62" s="1018">
        <f>IFERROR(+F62/F5,0)</f>
        <v>0.44309468424226761</v>
      </c>
      <c r="H62" s="509"/>
      <c r="I62" s="564">
        <f>+I5+I28</f>
        <v>875000</v>
      </c>
      <c r="J62" s="565">
        <f t="shared" ref="J62:N62" si="27">+J5+J28</f>
        <v>265000</v>
      </c>
      <c r="K62" s="565">
        <f t="shared" si="27"/>
        <v>602000</v>
      </c>
      <c r="L62" s="565">
        <f t="shared" si="27"/>
        <v>115500</v>
      </c>
      <c r="M62" s="565">
        <f t="shared" si="27"/>
        <v>169000</v>
      </c>
      <c r="N62" s="566">
        <f t="shared" si="27"/>
        <v>165500</v>
      </c>
      <c r="O62" s="567"/>
      <c r="P62" s="564">
        <f t="shared" ref="P62:R62" si="28">+P5+P28</f>
        <v>296500</v>
      </c>
      <c r="Q62" s="565">
        <f t="shared" si="28"/>
        <v>58000</v>
      </c>
      <c r="R62" s="568">
        <f t="shared" si="28"/>
        <v>25000</v>
      </c>
      <c r="S62" s="569"/>
    </row>
    <row r="63" spans="1:19" s="570" customFormat="1" ht="15.75" thickBot="1" x14ac:dyDescent="0.3">
      <c r="A63" s="561"/>
      <c r="B63" s="562"/>
      <c r="C63" s="1013"/>
      <c r="D63" s="1014"/>
      <c r="E63" s="571"/>
      <c r="F63" s="1017"/>
      <c r="G63" s="1020"/>
      <c r="H63" s="509"/>
      <c r="I63" s="572">
        <f>IFERROR(+I62/I$5,0)</f>
        <v>0.5</v>
      </c>
      <c r="J63" s="573">
        <f t="shared" ref="J63:N63" si="29">IFERROR(+J62/J$5,0)</f>
        <v>0.38970588235294118</v>
      </c>
      <c r="K63" s="573">
        <f t="shared" si="29"/>
        <v>0.37507788161993771</v>
      </c>
      <c r="L63" s="573">
        <f t="shared" si="29"/>
        <v>0.31216216216216214</v>
      </c>
      <c r="M63" s="573">
        <f t="shared" si="29"/>
        <v>0.30671506352087113</v>
      </c>
      <c r="N63" s="574">
        <f t="shared" si="29"/>
        <v>0.36574585635359114</v>
      </c>
      <c r="O63" s="552"/>
      <c r="P63" s="572">
        <f t="shared" ref="P63:R63" si="30">IFERROR(+P62/P$5,0)</f>
        <v>0.98833333333333329</v>
      </c>
      <c r="Q63" s="573">
        <f t="shared" si="30"/>
        <v>0.96666666666666667</v>
      </c>
      <c r="R63" s="575">
        <f t="shared" si="30"/>
        <v>0.7142857142857143</v>
      </c>
      <c r="S63" s="569"/>
    </row>
    <row r="64" spans="1:19" s="586" customFormat="1" ht="22.5" x14ac:dyDescent="0.45">
      <c r="A64" s="576" t="s">
        <v>1191</v>
      </c>
      <c r="B64" s="577"/>
      <c r="C64" s="578"/>
      <c r="D64" s="579"/>
      <c r="E64" s="580"/>
      <c r="F64" s="581">
        <f>+F65+F76+F87+F98+F109+F120+F131+F142+F153+F164+F175+F186+F197+F208</f>
        <v>-2480460</v>
      </c>
      <c r="G64" s="582">
        <f>IFERROR(F64/F$5,0)</f>
        <v>-0.42740759886275526</v>
      </c>
      <c r="H64" s="583">
        <f t="shared" si="6"/>
        <v>0</v>
      </c>
      <c r="I64" s="584">
        <f t="shared" ref="I64:N64" si="31">+I65+I76+I87+I98+I109+I120+I131+I142+I153+I164+I175+I186+I197+I208</f>
        <v>-414000</v>
      </c>
      <c r="J64" s="581">
        <f t="shared" si="31"/>
        <v>-144300</v>
      </c>
      <c r="K64" s="581">
        <f t="shared" si="31"/>
        <v>-453500</v>
      </c>
      <c r="L64" s="581">
        <f t="shared" si="31"/>
        <v>-98260</v>
      </c>
      <c r="M64" s="581">
        <f t="shared" si="31"/>
        <v>-87300</v>
      </c>
      <c r="N64" s="582">
        <f t="shared" si="31"/>
        <v>-110300</v>
      </c>
      <c r="O64" s="583"/>
      <c r="P64" s="584">
        <f t="shared" ref="P64:R64" si="32">+P65+P76+P87+P98+P109+P120+P131+P142+P153+P164+P175+P186+P197+P208</f>
        <v>-434800</v>
      </c>
      <c r="Q64" s="581">
        <f t="shared" si="32"/>
        <v>-224250</v>
      </c>
      <c r="R64" s="582">
        <f t="shared" si="32"/>
        <v>-513750</v>
      </c>
      <c r="S64" s="585"/>
    </row>
    <row r="65" spans="1:19" s="542" customFormat="1" ht="16.5" hidden="1" outlineLevel="1" x14ac:dyDescent="0.25">
      <c r="A65" s="541"/>
      <c r="B65" s="542" t="s">
        <v>1192</v>
      </c>
      <c r="C65" s="543"/>
      <c r="E65" s="543"/>
      <c r="F65" s="542">
        <f>SUM(F66:F75)</f>
        <v>-1110000</v>
      </c>
      <c r="G65" s="544">
        <f t="shared" ref="G65:G128" si="33">IFERROR(F65/F$5,0)</f>
        <v>-0.19126389247867667</v>
      </c>
      <c r="H65" s="545">
        <f t="shared" si="6"/>
        <v>0</v>
      </c>
      <c r="I65" s="541">
        <f t="shared" ref="I65:N65" si="34">SUM(I66:I75)</f>
        <v>-150000</v>
      </c>
      <c r="J65" s="542">
        <f t="shared" si="34"/>
        <v>-50000</v>
      </c>
      <c r="K65" s="542">
        <f t="shared" si="34"/>
        <v>-300000</v>
      </c>
      <c r="L65" s="542">
        <f t="shared" si="34"/>
        <v>-40000</v>
      </c>
      <c r="M65" s="542">
        <f t="shared" si="34"/>
        <v>-30000</v>
      </c>
      <c r="N65" s="544">
        <f t="shared" si="34"/>
        <v>-15000</v>
      </c>
      <c r="O65" s="545"/>
      <c r="P65" s="541">
        <f>SUM(P66:P75)</f>
        <v>-250000</v>
      </c>
      <c r="Q65" s="542">
        <f>SUM(Q66:Q75)</f>
        <v>-125000</v>
      </c>
      <c r="R65" s="544">
        <f>SUM(R66:R75)</f>
        <v>-150000</v>
      </c>
      <c r="S65" s="546"/>
    </row>
    <row r="66" spans="1:19" s="548" customFormat="1" ht="15" hidden="1" outlineLevel="1" x14ac:dyDescent="0.25">
      <c r="A66" s="547"/>
      <c r="C66" s="549">
        <v>64001000</v>
      </c>
      <c r="D66" s="548" t="s">
        <v>1193</v>
      </c>
      <c r="E66" s="550">
        <v>1</v>
      </c>
      <c r="F66" s="548">
        <v>-150000</v>
      </c>
      <c r="G66" s="551">
        <f t="shared" si="33"/>
        <v>-2.5846471956577927E-2</v>
      </c>
      <c r="H66" s="552">
        <f t="shared" si="6"/>
        <v>0</v>
      </c>
      <c r="I66" s="547">
        <f t="shared" ref="I66:N74" si="35">IF($E66=I$3,$F66,0)</f>
        <v>-150000</v>
      </c>
      <c r="J66" s="548">
        <f t="shared" si="35"/>
        <v>0</v>
      </c>
      <c r="K66" s="548">
        <f t="shared" si="35"/>
        <v>0</v>
      </c>
      <c r="L66" s="548">
        <f t="shared" si="35"/>
        <v>0</v>
      </c>
      <c r="M66" s="548">
        <f t="shared" si="35"/>
        <v>0</v>
      </c>
      <c r="N66" s="553">
        <f t="shared" si="35"/>
        <v>0</v>
      </c>
      <c r="O66" s="552"/>
      <c r="P66" s="547">
        <f t="shared" ref="P66:R74" si="36">IF($E66=P$3,$F66,0)</f>
        <v>0</v>
      </c>
      <c r="Q66" s="548">
        <f t="shared" si="36"/>
        <v>0</v>
      </c>
      <c r="R66" s="553">
        <f t="shared" si="36"/>
        <v>0</v>
      </c>
      <c r="S66" s="554"/>
    </row>
    <row r="67" spans="1:19" s="548" customFormat="1" ht="15" hidden="1" outlineLevel="1" x14ac:dyDescent="0.25">
      <c r="A67" s="547"/>
      <c r="C67" s="549">
        <v>64002000</v>
      </c>
      <c r="D67" s="548" t="s">
        <v>1194</v>
      </c>
      <c r="E67" s="550">
        <v>2</v>
      </c>
      <c r="F67" s="548">
        <v>-50000</v>
      </c>
      <c r="G67" s="551">
        <f t="shared" si="33"/>
        <v>-8.6154906521926419E-3</v>
      </c>
      <c r="H67" s="552">
        <f t="shared" si="6"/>
        <v>0</v>
      </c>
      <c r="I67" s="547">
        <f t="shared" si="35"/>
        <v>0</v>
      </c>
      <c r="J67" s="548">
        <f t="shared" si="35"/>
        <v>-50000</v>
      </c>
      <c r="K67" s="548">
        <f t="shared" si="35"/>
        <v>0</v>
      </c>
      <c r="L67" s="548">
        <f t="shared" si="35"/>
        <v>0</v>
      </c>
      <c r="M67" s="548">
        <f t="shared" si="35"/>
        <v>0</v>
      </c>
      <c r="N67" s="553">
        <f t="shared" si="35"/>
        <v>0</v>
      </c>
      <c r="O67" s="552"/>
      <c r="P67" s="547">
        <f t="shared" si="36"/>
        <v>0</v>
      </c>
      <c r="Q67" s="548">
        <f t="shared" si="36"/>
        <v>0</v>
      </c>
      <c r="R67" s="553">
        <f t="shared" si="36"/>
        <v>0</v>
      </c>
      <c r="S67" s="554"/>
    </row>
    <row r="68" spans="1:19" s="548" customFormat="1" ht="15" hidden="1" outlineLevel="1" x14ac:dyDescent="0.25">
      <c r="A68" s="547"/>
      <c r="C68" s="549">
        <v>64003000</v>
      </c>
      <c r="D68" s="548" t="s">
        <v>1195</v>
      </c>
      <c r="E68" s="550">
        <v>3</v>
      </c>
      <c r="F68" s="548">
        <v>-300000</v>
      </c>
      <c r="G68" s="551">
        <f t="shared" si="33"/>
        <v>-5.1692943913155855E-2</v>
      </c>
      <c r="H68" s="552">
        <f t="shared" si="6"/>
        <v>0</v>
      </c>
      <c r="I68" s="547">
        <f t="shared" si="35"/>
        <v>0</v>
      </c>
      <c r="J68" s="548">
        <f t="shared" si="35"/>
        <v>0</v>
      </c>
      <c r="K68" s="548">
        <f t="shared" si="35"/>
        <v>-300000</v>
      </c>
      <c r="L68" s="548">
        <f t="shared" si="35"/>
        <v>0</v>
      </c>
      <c r="M68" s="548">
        <f t="shared" si="35"/>
        <v>0</v>
      </c>
      <c r="N68" s="553">
        <f t="shared" si="35"/>
        <v>0</v>
      </c>
      <c r="O68" s="552"/>
      <c r="P68" s="547">
        <f t="shared" si="36"/>
        <v>0</v>
      </c>
      <c r="Q68" s="548">
        <f t="shared" si="36"/>
        <v>0</v>
      </c>
      <c r="R68" s="553">
        <f t="shared" si="36"/>
        <v>0</v>
      </c>
      <c r="S68" s="554"/>
    </row>
    <row r="69" spans="1:19" s="548" customFormat="1" ht="15" hidden="1" outlineLevel="1" x14ac:dyDescent="0.25">
      <c r="A69" s="547"/>
      <c r="C69" s="549">
        <v>64004000</v>
      </c>
      <c r="D69" s="548" t="s">
        <v>1196</v>
      </c>
      <c r="E69" s="550">
        <v>4</v>
      </c>
      <c r="F69" s="548">
        <v>-40000</v>
      </c>
      <c r="G69" s="551">
        <f t="shared" si="33"/>
        <v>-6.8923925217541137E-3</v>
      </c>
      <c r="H69" s="552">
        <f t="shared" si="6"/>
        <v>0</v>
      </c>
      <c r="I69" s="547">
        <f t="shared" si="35"/>
        <v>0</v>
      </c>
      <c r="J69" s="548">
        <f t="shared" si="35"/>
        <v>0</v>
      </c>
      <c r="K69" s="548">
        <f t="shared" si="35"/>
        <v>0</v>
      </c>
      <c r="L69" s="548">
        <f t="shared" si="35"/>
        <v>-40000</v>
      </c>
      <c r="M69" s="548">
        <f t="shared" si="35"/>
        <v>0</v>
      </c>
      <c r="N69" s="553">
        <f t="shared" si="35"/>
        <v>0</v>
      </c>
      <c r="O69" s="552"/>
      <c r="P69" s="547">
        <f t="shared" si="36"/>
        <v>0</v>
      </c>
      <c r="Q69" s="548">
        <f t="shared" si="36"/>
        <v>0</v>
      </c>
      <c r="R69" s="553">
        <f t="shared" si="36"/>
        <v>0</v>
      </c>
      <c r="S69" s="554"/>
    </row>
    <row r="70" spans="1:19" s="548" customFormat="1" ht="15" hidden="1" outlineLevel="1" x14ac:dyDescent="0.25">
      <c r="A70" s="547"/>
      <c r="C70" s="549">
        <v>64005000</v>
      </c>
      <c r="D70" s="548" t="s">
        <v>1197</v>
      </c>
      <c r="E70" s="550">
        <v>5</v>
      </c>
      <c r="F70" s="548">
        <v>-30000</v>
      </c>
      <c r="G70" s="551">
        <f t="shared" si="33"/>
        <v>-5.1692943913155855E-3</v>
      </c>
      <c r="H70" s="552">
        <f t="shared" si="6"/>
        <v>0</v>
      </c>
      <c r="I70" s="547">
        <f t="shared" si="35"/>
        <v>0</v>
      </c>
      <c r="J70" s="548">
        <f t="shared" si="35"/>
        <v>0</v>
      </c>
      <c r="K70" s="548">
        <f t="shared" si="35"/>
        <v>0</v>
      </c>
      <c r="L70" s="548">
        <f t="shared" si="35"/>
        <v>0</v>
      </c>
      <c r="M70" s="548">
        <f t="shared" si="35"/>
        <v>-30000</v>
      </c>
      <c r="N70" s="553">
        <f t="shared" si="35"/>
        <v>0</v>
      </c>
      <c r="O70" s="552"/>
      <c r="P70" s="547">
        <f t="shared" si="36"/>
        <v>0</v>
      </c>
      <c r="Q70" s="548">
        <f t="shared" si="36"/>
        <v>0</v>
      </c>
      <c r="R70" s="553">
        <f t="shared" si="36"/>
        <v>0</v>
      </c>
      <c r="S70" s="554"/>
    </row>
    <row r="71" spans="1:19" s="548" customFormat="1" ht="15" hidden="1" outlineLevel="1" x14ac:dyDescent="0.25">
      <c r="A71" s="547"/>
      <c r="C71" s="549">
        <v>64006000</v>
      </c>
      <c r="D71" s="548" t="s">
        <v>1198</v>
      </c>
      <c r="E71" s="550">
        <v>6</v>
      </c>
      <c r="F71" s="548">
        <v>-15000</v>
      </c>
      <c r="G71" s="551">
        <f t="shared" si="33"/>
        <v>-2.5846471956577927E-3</v>
      </c>
      <c r="H71" s="552">
        <f t="shared" si="6"/>
        <v>0</v>
      </c>
      <c r="I71" s="547">
        <f t="shared" si="35"/>
        <v>0</v>
      </c>
      <c r="J71" s="548">
        <f t="shared" si="35"/>
        <v>0</v>
      </c>
      <c r="K71" s="548">
        <f t="shared" si="35"/>
        <v>0</v>
      </c>
      <c r="L71" s="548">
        <f t="shared" si="35"/>
        <v>0</v>
      </c>
      <c r="M71" s="548">
        <f t="shared" si="35"/>
        <v>0</v>
      </c>
      <c r="N71" s="553">
        <f t="shared" si="35"/>
        <v>-15000</v>
      </c>
      <c r="O71" s="552"/>
      <c r="P71" s="547">
        <f t="shared" si="36"/>
        <v>0</v>
      </c>
      <c r="Q71" s="548">
        <f t="shared" si="36"/>
        <v>0</v>
      </c>
      <c r="R71" s="553">
        <f t="shared" si="36"/>
        <v>0</v>
      </c>
      <c r="S71" s="554"/>
    </row>
    <row r="72" spans="1:19" s="548" customFormat="1" ht="15" hidden="1" outlineLevel="1" x14ac:dyDescent="0.25">
      <c r="A72" s="547"/>
      <c r="C72" s="549">
        <v>64006400</v>
      </c>
      <c r="D72" s="548" t="s">
        <v>1199</v>
      </c>
      <c r="E72" s="550">
        <v>7</v>
      </c>
      <c r="F72" s="548">
        <v>-250000</v>
      </c>
      <c r="G72" s="551">
        <f t="shared" si="33"/>
        <v>-4.3077453260963211E-2</v>
      </c>
      <c r="H72" s="552">
        <f t="shared" si="6"/>
        <v>0</v>
      </c>
      <c r="I72" s="547">
        <f t="shared" si="35"/>
        <v>0</v>
      </c>
      <c r="J72" s="548">
        <f t="shared" si="35"/>
        <v>0</v>
      </c>
      <c r="K72" s="548">
        <f t="shared" si="35"/>
        <v>0</v>
      </c>
      <c r="L72" s="548">
        <f t="shared" si="35"/>
        <v>0</v>
      </c>
      <c r="M72" s="548">
        <f t="shared" si="35"/>
        <v>0</v>
      </c>
      <c r="N72" s="553">
        <f t="shared" si="35"/>
        <v>0</v>
      </c>
      <c r="O72" s="552"/>
      <c r="P72" s="547">
        <f t="shared" si="36"/>
        <v>-250000</v>
      </c>
      <c r="Q72" s="548">
        <f t="shared" si="36"/>
        <v>0</v>
      </c>
      <c r="R72" s="553">
        <f t="shared" si="36"/>
        <v>0</v>
      </c>
      <c r="S72" s="554"/>
    </row>
    <row r="73" spans="1:19" s="548" customFormat="1" ht="15" hidden="1" outlineLevel="1" x14ac:dyDescent="0.25">
      <c r="A73" s="547"/>
      <c r="C73" s="549">
        <v>64008000</v>
      </c>
      <c r="D73" s="548" t="s">
        <v>1200</v>
      </c>
      <c r="E73" s="550">
        <v>8</v>
      </c>
      <c r="F73" s="548">
        <v>-125000</v>
      </c>
      <c r="G73" s="551">
        <f t="shared" si="33"/>
        <v>-2.1538726630481606E-2</v>
      </c>
      <c r="H73" s="552">
        <f t="shared" si="6"/>
        <v>0</v>
      </c>
      <c r="I73" s="547">
        <f t="shared" si="35"/>
        <v>0</v>
      </c>
      <c r="J73" s="548">
        <f t="shared" si="35"/>
        <v>0</v>
      </c>
      <c r="K73" s="548">
        <f t="shared" si="35"/>
        <v>0</v>
      </c>
      <c r="L73" s="548">
        <f t="shared" si="35"/>
        <v>0</v>
      </c>
      <c r="M73" s="548">
        <f t="shared" si="35"/>
        <v>0</v>
      </c>
      <c r="N73" s="553">
        <f t="shared" si="35"/>
        <v>0</v>
      </c>
      <c r="O73" s="552"/>
      <c r="P73" s="547">
        <f t="shared" si="36"/>
        <v>0</v>
      </c>
      <c r="Q73" s="548">
        <f t="shared" si="36"/>
        <v>-125000</v>
      </c>
      <c r="R73" s="553">
        <f t="shared" si="36"/>
        <v>0</v>
      </c>
      <c r="S73" s="554"/>
    </row>
    <row r="74" spans="1:19" s="548" customFormat="1" ht="15" hidden="1" outlineLevel="1" x14ac:dyDescent="0.25">
      <c r="A74" s="547"/>
      <c r="C74" s="549">
        <v>64009000</v>
      </c>
      <c r="D74" s="548" t="s">
        <v>1201</v>
      </c>
      <c r="E74" s="550">
        <v>9</v>
      </c>
      <c r="F74" s="548">
        <v>-150000</v>
      </c>
      <c r="G74" s="551">
        <f t="shared" si="33"/>
        <v>-2.5846471956577927E-2</v>
      </c>
      <c r="H74" s="552">
        <f t="shared" si="6"/>
        <v>0</v>
      </c>
      <c r="I74" s="547">
        <f t="shared" si="35"/>
        <v>0</v>
      </c>
      <c r="J74" s="548">
        <f t="shared" si="35"/>
        <v>0</v>
      </c>
      <c r="K74" s="548">
        <f t="shared" si="35"/>
        <v>0</v>
      </c>
      <c r="L74" s="548">
        <f t="shared" si="35"/>
        <v>0</v>
      </c>
      <c r="M74" s="548">
        <f t="shared" si="35"/>
        <v>0</v>
      </c>
      <c r="N74" s="553">
        <f t="shared" si="35"/>
        <v>0</v>
      </c>
      <c r="O74" s="552"/>
      <c r="P74" s="547">
        <f t="shared" si="36"/>
        <v>0</v>
      </c>
      <c r="Q74" s="548">
        <f t="shared" si="36"/>
        <v>0</v>
      </c>
      <c r="R74" s="553">
        <f t="shared" si="36"/>
        <v>-150000</v>
      </c>
      <c r="S74" s="554"/>
    </row>
    <row r="75" spans="1:19" s="548" customFormat="1" ht="15" hidden="1" outlineLevel="1" x14ac:dyDescent="0.25">
      <c r="A75" s="547"/>
      <c r="B75" s="555"/>
      <c r="C75" s="556"/>
      <c r="D75" s="555"/>
      <c r="E75" s="557"/>
      <c r="F75" s="555"/>
      <c r="G75" s="558"/>
      <c r="H75" s="587">
        <f t="shared" si="6"/>
        <v>0</v>
      </c>
      <c r="I75" s="559"/>
      <c r="J75" s="555"/>
      <c r="K75" s="555"/>
      <c r="L75" s="555"/>
      <c r="M75" s="555"/>
      <c r="N75" s="560"/>
      <c r="O75" s="587"/>
      <c r="P75" s="559"/>
      <c r="Q75" s="555"/>
      <c r="R75" s="560"/>
      <c r="S75" s="554"/>
    </row>
    <row r="76" spans="1:19" s="542" customFormat="1" ht="16.5" collapsed="1" x14ac:dyDescent="0.25">
      <c r="A76" s="541"/>
      <c r="B76" s="542" t="s">
        <v>1202</v>
      </c>
      <c r="C76" s="543"/>
      <c r="E76" s="543"/>
      <c r="F76" s="542">
        <f>SUM(F77:F86)</f>
        <v>-45000</v>
      </c>
      <c r="G76" s="544">
        <f t="shared" si="33"/>
        <v>-7.7539415869733782E-3</v>
      </c>
      <c r="H76" s="545">
        <f t="shared" ref="H76" si="37">+F76-SUM(I76:R76)</f>
        <v>0</v>
      </c>
      <c r="I76" s="541">
        <f t="shared" ref="I76" si="38">SUM(I77:I86)</f>
        <v>-45000</v>
      </c>
      <c r="J76" s="542">
        <f t="shared" ref="J76:N76" si="39">SUM(J77:J86)</f>
        <v>0</v>
      </c>
      <c r="K76" s="542">
        <f t="shared" si="39"/>
        <v>0</v>
      </c>
      <c r="L76" s="542">
        <f t="shared" si="39"/>
        <v>0</v>
      </c>
      <c r="M76" s="542">
        <f t="shared" si="39"/>
        <v>0</v>
      </c>
      <c r="N76" s="544">
        <f t="shared" si="39"/>
        <v>0</v>
      </c>
      <c r="O76" s="545"/>
      <c r="P76" s="541">
        <f>SUM(P77:P86)</f>
        <v>0</v>
      </c>
      <c r="Q76" s="542">
        <f>SUM(Q77:Q86)</f>
        <v>0</v>
      </c>
      <c r="R76" s="544">
        <f>SUM(R77:R86)</f>
        <v>0</v>
      </c>
      <c r="S76" s="546"/>
    </row>
    <row r="77" spans="1:19" s="548" customFormat="1" ht="15" hidden="1" outlineLevel="1" x14ac:dyDescent="0.25">
      <c r="A77" s="547"/>
      <c r="C77" s="549">
        <v>64101000</v>
      </c>
      <c r="D77" s="548" t="s">
        <v>1203</v>
      </c>
      <c r="E77" s="550">
        <v>1</v>
      </c>
      <c r="F77" s="548">
        <v>-45000</v>
      </c>
      <c r="G77" s="551">
        <f t="shared" si="33"/>
        <v>-7.7539415869733782E-3</v>
      </c>
      <c r="H77" s="552">
        <f t="shared" ref="H77:H85" si="40">+F77-SUM(I77:R77)</f>
        <v>0</v>
      </c>
      <c r="I77" s="547">
        <f t="shared" ref="I77:N85" si="41">IF($E77=I$3,$F77,0)</f>
        <v>-45000</v>
      </c>
      <c r="J77" s="548">
        <f t="shared" si="41"/>
        <v>0</v>
      </c>
      <c r="K77" s="548">
        <f t="shared" si="41"/>
        <v>0</v>
      </c>
      <c r="L77" s="548">
        <f t="shared" si="41"/>
        <v>0</v>
      </c>
      <c r="M77" s="548">
        <f t="shared" si="41"/>
        <v>0</v>
      </c>
      <c r="N77" s="553">
        <f t="shared" si="41"/>
        <v>0</v>
      </c>
      <c r="O77" s="552"/>
      <c r="P77" s="547">
        <f t="shared" ref="P77:R85" si="42">IF($E77=P$3,$F77,0)</f>
        <v>0</v>
      </c>
      <c r="Q77" s="548">
        <f t="shared" si="42"/>
        <v>0</v>
      </c>
      <c r="R77" s="553">
        <f t="shared" si="42"/>
        <v>0</v>
      </c>
      <c r="S77" s="554"/>
    </row>
    <row r="78" spans="1:19" s="548" customFormat="1" ht="15" hidden="1" outlineLevel="1" x14ac:dyDescent="0.25">
      <c r="A78" s="547"/>
      <c r="C78" s="549">
        <v>64102000</v>
      </c>
      <c r="D78" s="548" t="s">
        <v>1204</v>
      </c>
      <c r="E78" s="550">
        <v>2</v>
      </c>
      <c r="F78" s="548">
        <v>0</v>
      </c>
      <c r="G78" s="551">
        <f t="shared" si="33"/>
        <v>0</v>
      </c>
      <c r="H78" s="552">
        <f t="shared" si="40"/>
        <v>0</v>
      </c>
      <c r="I78" s="547">
        <f t="shared" si="41"/>
        <v>0</v>
      </c>
      <c r="J78" s="548">
        <f t="shared" si="41"/>
        <v>0</v>
      </c>
      <c r="K78" s="548">
        <f t="shared" si="41"/>
        <v>0</v>
      </c>
      <c r="L78" s="548">
        <f t="shared" si="41"/>
        <v>0</v>
      </c>
      <c r="M78" s="548">
        <f t="shared" si="41"/>
        <v>0</v>
      </c>
      <c r="N78" s="553">
        <f t="shared" si="41"/>
        <v>0</v>
      </c>
      <c r="O78" s="552"/>
      <c r="P78" s="547">
        <f t="shared" si="42"/>
        <v>0</v>
      </c>
      <c r="Q78" s="548">
        <f t="shared" si="42"/>
        <v>0</v>
      </c>
      <c r="R78" s="553">
        <f t="shared" si="42"/>
        <v>0</v>
      </c>
      <c r="S78" s="554"/>
    </row>
    <row r="79" spans="1:19" s="548" customFormat="1" ht="15" hidden="1" outlineLevel="1" x14ac:dyDescent="0.25">
      <c r="A79" s="547"/>
      <c r="C79" s="549">
        <v>64103000</v>
      </c>
      <c r="D79" s="548" t="s">
        <v>1205</v>
      </c>
      <c r="E79" s="550">
        <v>3</v>
      </c>
      <c r="F79" s="548">
        <v>0</v>
      </c>
      <c r="G79" s="551">
        <f t="shared" si="33"/>
        <v>0</v>
      </c>
      <c r="H79" s="552">
        <f t="shared" si="40"/>
        <v>0</v>
      </c>
      <c r="I79" s="547">
        <f t="shared" si="41"/>
        <v>0</v>
      </c>
      <c r="J79" s="548">
        <f t="shared" si="41"/>
        <v>0</v>
      </c>
      <c r="K79" s="548">
        <f t="shared" si="41"/>
        <v>0</v>
      </c>
      <c r="L79" s="548">
        <f t="shared" si="41"/>
        <v>0</v>
      </c>
      <c r="M79" s="548">
        <f t="shared" si="41"/>
        <v>0</v>
      </c>
      <c r="N79" s="553">
        <f t="shared" si="41"/>
        <v>0</v>
      </c>
      <c r="O79" s="552"/>
      <c r="P79" s="547">
        <f t="shared" si="42"/>
        <v>0</v>
      </c>
      <c r="Q79" s="548">
        <f t="shared" si="42"/>
        <v>0</v>
      </c>
      <c r="R79" s="553">
        <f t="shared" si="42"/>
        <v>0</v>
      </c>
      <c r="S79" s="554"/>
    </row>
    <row r="80" spans="1:19" s="548" customFormat="1" ht="15" hidden="1" outlineLevel="1" x14ac:dyDescent="0.25">
      <c r="A80" s="547"/>
      <c r="C80" s="549">
        <v>64104000</v>
      </c>
      <c r="D80" s="548" t="s">
        <v>1206</v>
      </c>
      <c r="E80" s="550">
        <v>4</v>
      </c>
      <c r="F80" s="548">
        <v>0</v>
      </c>
      <c r="G80" s="551">
        <f t="shared" si="33"/>
        <v>0</v>
      </c>
      <c r="H80" s="552">
        <f t="shared" si="40"/>
        <v>0</v>
      </c>
      <c r="I80" s="547">
        <f t="shared" si="41"/>
        <v>0</v>
      </c>
      <c r="J80" s="548">
        <f t="shared" si="41"/>
        <v>0</v>
      </c>
      <c r="K80" s="548">
        <f t="shared" si="41"/>
        <v>0</v>
      </c>
      <c r="L80" s="548">
        <f t="shared" si="41"/>
        <v>0</v>
      </c>
      <c r="M80" s="548">
        <f t="shared" si="41"/>
        <v>0</v>
      </c>
      <c r="N80" s="553">
        <f t="shared" si="41"/>
        <v>0</v>
      </c>
      <c r="O80" s="552"/>
      <c r="P80" s="547">
        <f t="shared" si="42"/>
        <v>0</v>
      </c>
      <c r="Q80" s="548">
        <f t="shared" si="42"/>
        <v>0</v>
      </c>
      <c r="R80" s="553">
        <f t="shared" si="42"/>
        <v>0</v>
      </c>
      <c r="S80" s="554"/>
    </row>
    <row r="81" spans="1:19" s="548" customFormat="1" ht="15" hidden="1" outlineLevel="1" x14ac:dyDescent="0.25">
      <c r="A81" s="547"/>
      <c r="C81" s="549">
        <v>64105000</v>
      </c>
      <c r="D81" s="548" t="s">
        <v>1207</v>
      </c>
      <c r="E81" s="550">
        <v>5</v>
      </c>
      <c r="F81" s="548">
        <v>0</v>
      </c>
      <c r="G81" s="551">
        <f t="shared" si="33"/>
        <v>0</v>
      </c>
      <c r="H81" s="552">
        <f t="shared" si="40"/>
        <v>0</v>
      </c>
      <c r="I81" s="547">
        <f t="shared" si="41"/>
        <v>0</v>
      </c>
      <c r="J81" s="548">
        <f t="shared" si="41"/>
        <v>0</v>
      </c>
      <c r="K81" s="548">
        <f t="shared" si="41"/>
        <v>0</v>
      </c>
      <c r="L81" s="548">
        <f t="shared" si="41"/>
        <v>0</v>
      </c>
      <c r="M81" s="548">
        <f t="shared" si="41"/>
        <v>0</v>
      </c>
      <c r="N81" s="553">
        <f t="shared" si="41"/>
        <v>0</v>
      </c>
      <c r="O81" s="552"/>
      <c r="P81" s="547">
        <f t="shared" si="42"/>
        <v>0</v>
      </c>
      <c r="Q81" s="548">
        <f t="shared" si="42"/>
        <v>0</v>
      </c>
      <c r="R81" s="553">
        <f t="shared" si="42"/>
        <v>0</v>
      </c>
      <c r="S81" s="554"/>
    </row>
    <row r="82" spans="1:19" s="548" customFormat="1" ht="15" hidden="1" outlineLevel="1" x14ac:dyDescent="0.25">
      <c r="A82" s="547"/>
      <c r="C82" s="549">
        <v>64106000</v>
      </c>
      <c r="D82" s="548" t="s">
        <v>1208</v>
      </c>
      <c r="E82" s="550">
        <v>6</v>
      </c>
      <c r="F82" s="548">
        <v>0</v>
      </c>
      <c r="G82" s="551">
        <f t="shared" si="33"/>
        <v>0</v>
      </c>
      <c r="H82" s="552">
        <f t="shared" si="40"/>
        <v>0</v>
      </c>
      <c r="I82" s="547">
        <f t="shared" si="41"/>
        <v>0</v>
      </c>
      <c r="J82" s="548">
        <f t="shared" si="41"/>
        <v>0</v>
      </c>
      <c r="K82" s="548">
        <f t="shared" si="41"/>
        <v>0</v>
      </c>
      <c r="L82" s="548">
        <f t="shared" si="41"/>
        <v>0</v>
      </c>
      <c r="M82" s="548">
        <f t="shared" si="41"/>
        <v>0</v>
      </c>
      <c r="N82" s="553">
        <f t="shared" si="41"/>
        <v>0</v>
      </c>
      <c r="O82" s="552"/>
      <c r="P82" s="547">
        <f t="shared" si="42"/>
        <v>0</v>
      </c>
      <c r="Q82" s="548">
        <f t="shared" si="42"/>
        <v>0</v>
      </c>
      <c r="R82" s="553">
        <f t="shared" si="42"/>
        <v>0</v>
      </c>
      <c r="S82" s="554"/>
    </row>
    <row r="83" spans="1:19" s="548" customFormat="1" ht="15" hidden="1" outlineLevel="1" x14ac:dyDescent="0.25">
      <c r="A83" s="547"/>
      <c r="C83" s="549">
        <v>64107000</v>
      </c>
      <c r="D83" s="548" t="s">
        <v>1209</v>
      </c>
      <c r="E83" s="550">
        <v>7</v>
      </c>
      <c r="F83" s="548">
        <v>0</v>
      </c>
      <c r="G83" s="551">
        <f t="shared" si="33"/>
        <v>0</v>
      </c>
      <c r="H83" s="552">
        <f t="shared" si="40"/>
        <v>0</v>
      </c>
      <c r="I83" s="547">
        <f t="shared" si="41"/>
        <v>0</v>
      </c>
      <c r="J83" s="548">
        <f t="shared" si="41"/>
        <v>0</v>
      </c>
      <c r="K83" s="548">
        <f t="shared" si="41"/>
        <v>0</v>
      </c>
      <c r="L83" s="548">
        <f t="shared" si="41"/>
        <v>0</v>
      </c>
      <c r="M83" s="548">
        <f t="shared" si="41"/>
        <v>0</v>
      </c>
      <c r="N83" s="553">
        <f t="shared" si="41"/>
        <v>0</v>
      </c>
      <c r="O83" s="552"/>
      <c r="P83" s="547">
        <f t="shared" si="42"/>
        <v>0</v>
      </c>
      <c r="Q83" s="548">
        <f t="shared" si="42"/>
        <v>0</v>
      </c>
      <c r="R83" s="553">
        <f t="shared" si="42"/>
        <v>0</v>
      </c>
      <c r="S83" s="554"/>
    </row>
    <row r="84" spans="1:19" s="548" customFormat="1" ht="15" hidden="1" outlineLevel="1" x14ac:dyDescent="0.25">
      <c r="A84" s="547"/>
      <c r="C84" s="549">
        <v>64108000</v>
      </c>
      <c r="D84" s="548" t="s">
        <v>1210</v>
      </c>
      <c r="E84" s="550">
        <v>8</v>
      </c>
      <c r="F84" s="548">
        <v>0</v>
      </c>
      <c r="G84" s="551">
        <f t="shared" si="33"/>
        <v>0</v>
      </c>
      <c r="H84" s="552">
        <f t="shared" si="40"/>
        <v>0</v>
      </c>
      <c r="I84" s="547">
        <f t="shared" si="41"/>
        <v>0</v>
      </c>
      <c r="J84" s="548">
        <f t="shared" si="41"/>
        <v>0</v>
      </c>
      <c r="K84" s="548">
        <f t="shared" si="41"/>
        <v>0</v>
      </c>
      <c r="L84" s="548">
        <f t="shared" si="41"/>
        <v>0</v>
      </c>
      <c r="M84" s="548">
        <f t="shared" si="41"/>
        <v>0</v>
      </c>
      <c r="N84" s="553">
        <f t="shared" si="41"/>
        <v>0</v>
      </c>
      <c r="O84" s="552"/>
      <c r="P84" s="547">
        <f t="shared" si="42"/>
        <v>0</v>
      </c>
      <c r="Q84" s="548">
        <f t="shared" si="42"/>
        <v>0</v>
      </c>
      <c r="R84" s="553">
        <f t="shared" si="42"/>
        <v>0</v>
      </c>
      <c r="S84" s="554"/>
    </row>
    <row r="85" spans="1:19" s="548" customFormat="1" ht="15" hidden="1" outlineLevel="1" x14ac:dyDescent="0.25">
      <c r="A85" s="547"/>
      <c r="C85" s="549">
        <v>64109000</v>
      </c>
      <c r="D85" s="548" t="s">
        <v>1211</v>
      </c>
      <c r="E85" s="550">
        <v>9</v>
      </c>
      <c r="F85" s="548">
        <v>0</v>
      </c>
      <c r="G85" s="551">
        <f t="shared" si="33"/>
        <v>0</v>
      </c>
      <c r="H85" s="552">
        <f t="shared" si="40"/>
        <v>0</v>
      </c>
      <c r="I85" s="547">
        <f t="shared" si="41"/>
        <v>0</v>
      </c>
      <c r="J85" s="548">
        <f t="shared" si="41"/>
        <v>0</v>
      </c>
      <c r="K85" s="548">
        <f t="shared" si="41"/>
        <v>0</v>
      </c>
      <c r="L85" s="548">
        <f t="shared" si="41"/>
        <v>0</v>
      </c>
      <c r="M85" s="548">
        <f t="shared" si="41"/>
        <v>0</v>
      </c>
      <c r="N85" s="553">
        <f t="shared" si="41"/>
        <v>0</v>
      </c>
      <c r="O85" s="552"/>
      <c r="P85" s="547">
        <f t="shared" si="42"/>
        <v>0</v>
      </c>
      <c r="Q85" s="548">
        <f t="shared" si="42"/>
        <v>0</v>
      </c>
      <c r="R85" s="553">
        <f t="shared" si="42"/>
        <v>0</v>
      </c>
      <c r="S85" s="554"/>
    </row>
    <row r="86" spans="1:19" s="548" customFormat="1" ht="15" hidden="1" outlineLevel="1" x14ac:dyDescent="0.25">
      <c r="A86" s="547"/>
      <c r="B86" s="555"/>
      <c r="C86" s="556"/>
      <c r="D86" s="555"/>
      <c r="E86" s="557"/>
      <c r="F86" s="555"/>
      <c r="G86" s="558"/>
      <c r="H86" s="587">
        <f t="shared" ref="H86:H87" si="43">+F86-SUM(I86:R86)</f>
        <v>0</v>
      </c>
      <c r="I86" s="559"/>
      <c r="J86" s="555"/>
      <c r="K86" s="555"/>
      <c r="L86" s="555"/>
      <c r="M86" s="555"/>
      <c r="N86" s="560"/>
      <c r="O86" s="587"/>
      <c r="P86" s="559"/>
      <c r="Q86" s="555"/>
      <c r="R86" s="560"/>
      <c r="S86" s="554"/>
    </row>
    <row r="87" spans="1:19" s="542" customFormat="1" ht="16.5" collapsed="1" x14ac:dyDescent="0.25">
      <c r="A87" s="541"/>
      <c r="B87" s="542" t="s">
        <v>1212</v>
      </c>
      <c r="C87" s="543"/>
      <c r="E87" s="543"/>
      <c r="F87" s="542">
        <f>SUM(F88:F97)</f>
        <v>-325500</v>
      </c>
      <c r="G87" s="544">
        <f t="shared" si="33"/>
        <v>-5.6086844145774105E-2</v>
      </c>
      <c r="H87" s="545">
        <f t="shared" si="43"/>
        <v>0</v>
      </c>
      <c r="I87" s="541">
        <f t="shared" ref="I87:N87" si="44">SUM(I88:I97)</f>
        <v>-45000</v>
      </c>
      <c r="J87" s="542">
        <f t="shared" si="44"/>
        <v>-15000</v>
      </c>
      <c r="K87" s="542">
        <f t="shared" si="44"/>
        <v>-90000</v>
      </c>
      <c r="L87" s="542">
        <f t="shared" si="44"/>
        <v>-12000</v>
      </c>
      <c r="M87" s="542">
        <f t="shared" si="44"/>
        <v>-9000</v>
      </c>
      <c r="N87" s="544">
        <f t="shared" si="44"/>
        <v>-4500</v>
      </c>
      <c r="O87" s="545"/>
      <c r="P87" s="541">
        <f>SUM(P88:P97)</f>
        <v>-75000</v>
      </c>
      <c r="Q87" s="542">
        <f>SUM(Q88:Q97)</f>
        <v>-37500</v>
      </c>
      <c r="R87" s="544">
        <f>SUM(R88:R97)</f>
        <v>-37500</v>
      </c>
      <c r="S87" s="546"/>
    </row>
    <row r="88" spans="1:19" s="548" customFormat="1" ht="15" hidden="1" outlineLevel="1" x14ac:dyDescent="0.25">
      <c r="A88" s="547"/>
      <c r="C88" s="549">
        <v>64201000</v>
      </c>
      <c r="D88" s="548" t="s">
        <v>1213</v>
      </c>
      <c r="E88" s="550">
        <v>1</v>
      </c>
      <c r="F88" s="548">
        <v>-45000</v>
      </c>
      <c r="G88" s="551">
        <f t="shared" si="33"/>
        <v>-7.7539415869733782E-3</v>
      </c>
      <c r="H88" s="552">
        <f t="shared" ref="H88:H96" si="45">+F88-SUM(I88:R88)</f>
        <v>0</v>
      </c>
      <c r="I88" s="547">
        <f t="shared" ref="I88:N96" si="46">IF($E88=I$3,$F88,0)</f>
        <v>-45000</v>
      </c>
      <c r="J88" s="548">
        <f t="shared" si="46"/>
        <v>0</v>
      </c>
      <c r="K88" s="548">
        <f t="shared" si="46"/>
        <v>0</v>
      </c>
      <c r="L88" s="548">
        <f t="shared" si="46"/>
        <v>0</v>
      </c>
      <c r="M88" s="548">
        <f t="shared" si="46"/>
        <v>0</v>
      </c>
      <c r="N88" s="553">
        <f t="shared" si="46"/>
        <v>0</v>
      </c>
      <c r="O88" s="552"/>
      <c r="P88" s="547">
        <f t="shared" ref="P88:R96" si="47">IF($E88=P$3,$F88,0)</f>
        <v>0</v>
      </c>
      <c r="Q88" s="548">
        <f t="shared" si="47"/>
        <v>0</v>
      </c>
      <c r="R88" s="553">
        <f t="shared" si="47"/>
        <v>0</v>
      </c>
      <c r="S88" s="554"/>
    </row>
    <row r="89" spans="1:19" s="548" customFormat="1" ht="15" hidden="1" outlineLevel="1" x14ac:dyDescent="0.25">
      <c r="A89" s="547"/>
      <c r="C89" s="549">
        <v>64202000</v>
      </c>
      <c r="D89" s="548" t="s">
        <v>1214</v>
      </c>
      <c r="E89" s="550">
        <v>2</v>
      </c>
      <c r="F89" s="548">
        <v>-15000</v>
      </c>
      <c r="G89" s="551">
        <f t="shared" si="33"/>
        <v>-2.5846471956577927E-3</v>
      </c>
      <c r="H89" s="552">
        <f t="shared" si="45"/>
        <v>0</v>
      </c>
      <c r="I89" s="547">
        <f t="shared" si="46"/>
        <v>0</v>
      </c>
      <c r="J89" s="548">
        <f t="shared" si="46"/>
        <v>-15000</v>
      </c>
      <c r="K89" s="548">
        <f t="shared" si="46"/>
        <v>0</v>
      </c>
      <c r="L89" s="548">
        <f t="shared" si="46"/>
        <v>0</v>
      </c>
      <c r="M89" s="548">
        <f t="shared" si="46"/>
        <v>0</v>
      </c>
      <c r="N89" s="553">
        <f t="shared" si="46"/>
        <v>0</v>
      </c>
      <c r="O89" s="552"/>
      <c r="P89" s="547">
        <f t="shared" si="47"/>
        <v>0</v>
      </c>
      <c r="Q89" s="548">
        <f t="shared" si="47"/>
        <v>0</v>
      </c>
      <c r="R89" s="553">
        <f t="shared" si="47"/>
        <v>0</v>
      </c>
      <c r="S89" s="554"/>
    </row>
    <row r="90" spans="1:19" s="548" customFormat="1" ht="15" hidden="1" outlineLevel="1" x14ac:dyDescent="0.25">
      <c r="A90" s="547"/>
      <c r="C90" s="549">
        <v>64203000</v>
      </c>
      <c r="D90" s="548" t="s">
        <v>1215</v>
      </c>
      <c r="E90" s="550">
        <v>3</v>
      </c>
      <c r="F90" s="548">
        <v>-90000</v>
      </c>
      <c r="G90" s="551">
        <f t="shared" si="33"/>
        <v>-1.5507883173946756E-2</v>
      </c>
      <c r="H90" s="552">
        <f t="shared" si="45"/>
        <v>0</v>
      </c>
      <c r="I90" s="547">
        <f t="shared" si="46"/>
        <v>0</v>
      </c>
      <c r="J90" s="548">
        <f t="shared" si="46"/>
        <v>0</v>
      </c>
      <c r="K90" s="548">
        <f t="shared" si="46"/>
        <v>-90000</v>
      </c>
      <c r="L90" s="548">
        <f t="shared" si="46"/>
        <v>0</v>
      </c>
      <c r="M90" s="548">
        <f t="shared" si="46"/>
        <v>0</v>
      </c>
      <c r="N90" s="553">
        <f t="shared" si="46"/>
        <v>0</v>
      </c>
      <c r="O90" s="552"/>
      <c r="P90" s="547">
        <f t="shared" si="47"/>
        <v>0</v>
      </c>
      <c r="Q90" s="548">
        <f t="shared" si="47"/>
        <v>0</v>
      </c>
      <c r="R90" s="553">
        <f t="shared" si="47"/>
        <v>0</v>
      </c>
      <c r="S90" s="554"/>
    </row>
    <row r="91" spans="1:19" s="548" customFormat="1" ht="15" hidden="1" outlineLevel="1" x14ac:dyDescent="0.25">
      <c r="A91" s="547"/>
      <c r="C91" s="549">
        <v>64204000</v>
      </c>
      <c r="D91" s="548" t="s">
        <v>1216</v>
      </c>
      <c r="E91" s="550">
        <v>4</v>
      </c>
      <c r="F91" s="548">
        <v>-12000</v>
      </c>
      <c r="G91" s="551">
        <f t="shared" si="33"/>
        <v>-2.0677177565262342E-3</v>
      </c>
      <c r="H91" s="552">
        <f t="shared" si="45"/>
        <v>0</v>
      </c>
      <c r="I91" s="547">
        <f t="shared" si="46"/>
        <v>0</v>
      </c>
      <c r="J91" s="548">
        <f t="shared" si="46"/>
        <v>0</v>
      </c>
      <c r="K91" s="548">
        <f t="shared" si="46"/>
        <v>0</v>
      </c>
      <c r="L91" s="548">
        <f t="shared" si="46"/>
        <v>-12000</v>
      </c>
      <c r="M91" s="548">
        <f t="shared" si="46"/>
        <v>0</v>
      </c>
      <c r="N91" s="553">
        <f t="shared" si="46"/>
        <v>0</v>
      </c>
      <c r="O91" s="552"/>
      <c r="P91" s="547">
        <f t="shared" si="47"/>
        <v>0</v>
      </c>
      <c r="Q91" s="548">
        <f t="shared" si="47"/>
        <v>0</v>
      </c>
      <c r="R91" s="553">
        <f t="shared" si="47"/>
        <v>0</v>
      </c>
      <c r="S91" s="554"/>
    </row>
    <row r="92" spans="1:19" s="548" customFormat="1" ht="15" hidden="1" outlineLevel="1" x14ac:dyDescent="0.25">
      <c r="A92" s="547"/>
      <c r="C92" s="549">
        <v>64205000</v>
      </c>
      <c r="D92" s="548" t="s">
        <v>1217</v>
      </c>
      <c r="E92" s="550">
        <v>5</v>
      </c>
      <c r="F92" s="548">
        <v>-9000</v>
      </c>
      <c r="G92" s="551">
        <f t="shared" si="33"/>
        <v>-1.5507883173946756E-3</v>
      </c>
      <c r="H92" s="552">
        <f t="shared" si="45"/>
        <v>0</v>
      </c>
      <c r="I92" s="547">
        <f t="shared" si="46"/>
        <v>0</v>
      </c>
      <c r="J92" s="548">
        <f t="shared" si="46"/>
        <v>0</v>
      </c>
      <c r="K92" s="548">
        <f t="shared" si="46"/>
        <v>0</v>
      </c>
      <c r="L92" s="548">
        <f t="shared" si="46"/>
        <v>0</v>
      </c>
      <c r="M92" s="548">
        <f t="shared" si="46"/>
        <v>-9000</v>
      </c>
      <c r="N92" s="553">
        <f t="shared" si="46"/>
        <v>0</v>
      </c>
      <c r="O92" s="552"/>
      <c r="P92" s="547">
        <f t="shared" si="47"/>
        <v>0</v>
      </c>
      <c r="Q92" s="548">
        <f t="shared" si="47"/>
        <v>0</v>
      </c>
      <c r="R92" s="553">
        <f t="shared" si="47"/>
        <v>0</v>
      </c>
      <c r="S92" s="554"/>
    </row>
    <row r="93" spans="1:19" s="548" customFormat="1" ht="15" hidden="1" outlineLevel="1" x14ac:dyDescent="0.25">
      <c r="A93" s="547"/>
      <c r="C93" s="549">
        <v>64206000</v>
      </c>
      <c r="D93" s="548" t="s">
        <v>1218</v>
      </c>
      <c r="E93" s="550">
        <v>6</v>
      </c>
      <c r="F93" s="548">
        <v>-4500</v>
      </c>
      <c r="G93" s="551">
        <f t="shared" si="33"/>
        <v>-7.7539415869733782E-4</v>
      </c>
      <c r="H93" s="552">
        <f t="shared" si="45"/>
        <v>0</v>
      </c>
      <c r="I93" s="547">
        <f t="shared" si="46"/>
        <v>0</v>
      </c>
      <c r="J93" s="548">
        <f t="shared" si="46"/>
        <v>0</v>
      </c>
      <c r="K93" s="548">
        <f t="shared" si="46"/>
        <v>0</v>
      </c>
      <c r="L93" s="548">
        <f t="shared" si="46"/>
        <v>0</v>
      </c>
      <c r="M93" s="548">
        <f t="shared" si="46"/>
        <v>0</v>
      </c>
      <c r="N93" s="553">
        <f t="shared" si="46"/>
        <v>-4500</v>
      </c>
      <c r="O93" s="552"/>
      <c r="P93" s="547">
        <f t="shared" si="47"/>
        <v>0</v>
      </c>
      <c r="Q93" s="548">
        <f t="shared" si="47"/>
        <v>0</v>
      </c>
      <c r="R93" s="553">
        <f t="shared" si="47"/>
        <v>0</v>
      </c>
      <c r="S93" s="554"/>
    </row>
    <row r="94" spans="1:19" s="548" customFormat="1" ht="15" hidden="1" outlineLevel="1" x14ac:dyDescent="0.25">
      <c r="A94" s="547"/>
      <c r="C94" s="549">
        <v>64207000</v>
      </c>
      <c r="D94" s="548" t="s">
        <v>1219</v>
      </c>
      <c r="E94" s="550">
        <v>7</v>
      </c>
      <c r="F94" s="548">
        <v>-75000</v>
      </c>
      <c r="G94" s="551">
        <f t="shared" si="33"/>
        <v>-1.2923235978288964E-2</v>
      </c>
      <c r="H94" s="552">
        <f t="shared" si="45"/>
        <v>0</v>
      </c>
      <c r="I94" s="547">
        <f t="shared" si="46"/>
        <v>0</v>
      </c>
      <c r="J94" s="548">
        <f t="shared" si="46"/>
        <v>0</v>
      </c>
      <c r="K94" s="548">
        <f t="shared" si="46"/>
        <v>0</v>
      </c>
      <c r="L94" s="548">
        <f t="shared" si="46"/>
        <v>0</v>
      </c>
      <c r="M94" s="548">
        <f t="shared" si="46"/>
        <v>0</v>
      </c>
      <c r="N94" s="553">
        <f t="shared" si="46"/>
        <v>0</v>
      </c>
      <c r="O94" s="552"/>
      <c r="P94" s="547">
        <f t="shared" si="47"/>
        <v>-75000</v>
      </c>
      <c r="Q94" s="548">
        <f t="shared" si="47"/>
        <v>0</v>
      </c>
      <c r="R94" s="553">
        <f t="shared" si="47"/>
        <v>0</v>
      </c>
      <c r="S94" s="554"/>
    </row>
    <row r="95" spans="1:19" s="548" customFormat="1" ht="15" hidden="1" outlineLevel="1" x14ac:dyDescent="0.25">
      <c r="A95" s="547"/>
      <c r="C95" s="549">
        <v>64208000</v>
      </c>
      <c r="D95" s="548" t="s">
        <v>1220</v>
      </c>
      <c r="E95" s="550">
        <v>8</v>
      </c>
      <c r="F95" s="548">
        <v>-37500</v>
      </c>
      <c r="G95" s="551">
        <f t="shared" si="33"/>
        <v>-6.4616179891444818E-3</v>
      </c>
      <c r="H95" s="552">
        <f t="shared" si="45"/>
        <v>0</v>
      </c>
      <c r="I95" s="547">
        <f t="shared" si="46"/>
        <v>0</v>
      </c>
      <c r="J95" s="548">
        <f t="shared" si="46"/>
        <v>0</v>
      </c>
      <c r="K95" s="548">
        <f t="shared" si="46"/>
        <v>0</v>
      </c>
      <c r="L95" s="548">
        <f t="shared" si="46"/>
        <v>0</v>
      </c>
      <c r="M95" s="548">
        <f t="shared" si="46"/>
        <v>0</v>
      </c>
      <c r="N95" s="553">
        <f t="shared" si="46"/>
        <v>0</v>
      </c>
      <c r="O95" s="552"/>
      <c r="P95" s="547">
        <f t="shared" si="47"/>
        <v>0</v>
      </c>
      <c r="Q95" s="548">
        <f t="shared" si="47"/>
        <v>-37500</v>
      </c>
      <c r="R95" s="553">
        <f t="shared" si="47"/>
        <v>0</v>
      </c>
      <c r="S95" s="554"/>
    </row>
    <row r="96" spans="1:19" s="548" customFormat="1" ht="15" hidden="1" outlineLevel="1" x14ac:dyDescent="0.25">
      <c r="A96" s="547"/>
      <c r="C96" s="549">
        <v>64209000</v>
      </c>
      <c r="D96" s="548" t="s">
        <v>1221</v>
      </c>
      <c r="E96" s="550">
        <v>9</v>
      </c>
      <c r="F96" s="548">
        <v>-37500</v>
      </c>
      <c r="G96" s="551">
        <f t="shared" si="33"/>
        <v>-6.4616179891444818E-3</v>
      </c>
      <c r="H96" s="552">
        <f t="shared" si="45"/>
        <v>0</v>
      </c>
      <c r="I96" s="547">
        <f t="shared" si="46"/>
        <v>0</v>
      </c>
      <c r="J96" s="548">
        <f t="shared" si="46"/>
        <v>0</v>
      </c>
      <c r="K96" s="548">
        <f t="shared" si="46"/>
        <v>0</v>
      </c>
      <c r="L96" s="548">
        <f t="shared" si="46"/>
        <v>0</v>
      </c>
      <c r="M96" s="548">
        <f t="shared" si="46"/>
        <v>0</v>
      </c>
      <c r="N96" s="553">
        <f t="shared" si="46"/>
        <v>0</v>
      </c>
      <c r="O96" s="552"/>
      <c r="P96" s="547">
        <f t="shared" si="47"/>
        <v>0</v>
      </c>
      <c r="Q96" s="548">
        <f t="shared" si="47"/>
        <v>0</v>
      </c>
      <c r="R96" s="553">
        <f t="shared" si="47"/>
        <v>-37500</v>
      </c>
      <c r="S96" s="554"/>
    </row>
    <row r="97" spans="1:19" s="548" customFormat="1" ht="15" hidden="1" outlineLevel="1" x14ac:dyDescent="0.25">
      <c r="A97" s="547"/>
      <c r="B97" s="555"/>
      <c r="C97" s="556"/>
      <c r="D97" s="555"/>
      <c r="E97" s="557"/>
      <c r="F97" s="555"/>
      <c r="G97" s="558"/>
      <c r="H97" s="587">
        <f t="shared" ref="H97:H98" si="48">+F97-SUM(I97:R97)</f>
        <v>0</v>
      </c>
      <c r="I97" s="559"/>
      <c r="J97" s="555"/>
      <c r="K97" s="555"/>
      <c r="L97" s="555"/>
      <c r="M97" s="555"/>
      <c r="N97" s="560"/>
      <c r="O97" s="587"/>
      <c r="P97" s="559"/>
      <c r="Q97" s="555"/>
      <c r="R97" s="560"/>
      <c r="S97" s="554"/>
    </row>
    <row r="98" spans="1:19" s="542" customFormat="1" ht="16.5" collapsed="1" x14ac:dyDescent="0.25">
      <c r="A98" s="541"/>
      <c r="B98" s="542" t="s">
        <v>1222</v>
      </c>
      <c r="C98" s="543"/>
      <c r="E98" s="543"/>
      <c r="F98" s="542">
        <f>SUM(F99:F108)</f>
        <v>-32550</v>
      </c>
      <c r="G98" s="544">
        <f t="shared" si="33"/>
        <v>-5.6086844145774098E-3</v>
      </c>
      <c r="H98" s="545">
        <f t="shared" si="48"/>
        <v>0</v>
      </c>
      <c r="I98" s="541">
        <f t="shared" ref="I98:N98" si="49">SUM(I99:I108)</f>
        <v>-4500</v>
      </c>
      <c r="J98" s="542">
        <f t="shared" si="49"/>
        <v>-1500</v>
      </c>
      <c r="K98" s="542">
        <f t="shared" si="49"/>
        <v>-9000</v>
      </c>
      <c r="L98" s="542">
        <f t="shared" si="49"/>
        <v>-1200</v>
      </c>
      <c r="M98" s="542">
        <f t="shared" si="49"/>
        <v>-900</v>
      </c>
      <c r="N98" s="544">
        <f t="shared" si="49"/>
        <v>-450</v>
      </c>
      <c r="O98" s="545"/>
      <c r="P98" s="541">
        <f>SUM(P99:P108)</f>
        <v>-7500</v>
      </c>
      <c r="Q98" s="542">
        <f>SUM(Q99:Q108)</f>
        <v>-3750</v>
      </c>
      <c r="R98" s="544">
        <f>SUM(R99:R108)</f>
        <v>-3750</v>
      </c>
      <c r="S98" s="546"/>
    </row>
    <row r="99" spans="1:19" s="548" customFormat="1" ht="15" hidden="1" outlineLevel="1" x14ac:dyDescent="0.25">
      <c r="A99" s="547"/>
      <c r="C99" s="549">
        <v>64901000</v>
      </c>
      <c r="D99" s="548" t="s">
        <v>1223</v>
      </c>
      <c r="E99" s="550">
        <v>1</v>
      </c>
      <c r="F99" s="548">
        <v>-4500</v>
      </c>
      <c r="G99" s="551">
        <f t="shared" si="33"/>
        <v>-7.7539415869733782E-4</v>
      </c>
      <c r="H99" s="552">
        <f t="shared" ref="H99:H161" si="50">+F99-SUM(I99:R99)</f>
        <v>0</v>
      </c>
      <c r="I99" s="547">
        <f t="shared" ref="I99:N107" si="51">IF($E99=I$3,$F99,0)</f>
        <v>-4500</v>
      </c>
      <c r="J99" s="548">
        <f t="shared" si="51"/>
        <v>0</v>
      </c>
      <c r="K99" s="548">
        <f t="shared" si="51"/>
        <v>0</v>
      </c>
      <c r="L99" s="548">
        <f t="shared" si="51"/>
        <v>0</v>
      </c>
      <c r="M99" s="548">
        <f t="shared" si="51"/>
        <v>0</v>
      </c>
      <c r="N99" s="553">
        <f t="shared" si="51"/>
        <v>0</v>
      </c>
      <c r="O99" s="552"/>
      <c r="P99" s="547">
        <f t="shared" ref="P99:R107" si="52">IF($E99=P$3,$F99,0)</f>
        <v>0</v>
      </c>
      <c r="Q99" s="548">
        <f t="shared" si="52"/>
        <v>0</v>
      </c>
      <c r="R99" s="553">
        <f t="shared" si="52"/>
        <v>0</v>
      </c>
      <c r="S99" s="554"/>
    </row>
    <row r="100" spans="1:19" s="548" customFormat="1" ht="15" hidden="1" outlineLevel="1" x14ac:dyDescent="0.25">
      <c r="A100" s="547"/>
      <c r="C100" s="549">
        <v>64902000</v>
      </c>
      <c r="D100" s="548" t="s">
        <v>1224</v>
      </c>
      <c r="E100" s="550">
        <v>2</v>
      </c>
      <c r="F100" s="548">
        <v>-1500</v>
      </c>
      <c r="G100" s="551">
        <f t="shared" si="33"/>
        <v>-2.5846471956577927E-4</v>
      </c>
      <c r="H100" s="552">
        <f t="shared" si="50"/>
        <v>0</v>
      </c>
      <c r="I100" s="547">
        <f t="shared" si="51"/>
        <v>0</v>
      </c>
      <c r="J100" s="548">
        <f t="shared" si="51"/>
        <v>-1500</v>
      </c>
      <c r="K100" s="548">
        <f t="shared" si="51"/>
        <v>0</v>
      </c>
      <c r="L100" s="548">
        <f t="shared" si="51"/>
        <v>0</v>
      </c>
      <c r="M100" s="548">
        <f t="shared" si="51"/>
        <v>0</v>
      </c>
      <c r="N100" s="553">
        <f t="shared" si="51"/>
        <v>0</v>
      </c>
      <c r="O100" s="552"/>
      <c r="P100" s="547">
        <f t="shared" si="52"/>
        <v>0</v>
      </c>
      <c r="Q100" s="548">
        <f t="shared" si="52"/>
        <v>0</v>
      </c>
      <c r="R100" s="553">
        <f t="shared" si="52"/>
        <v>0</v>
      </c>
      <c r="S100" s="554"/>
    </row>
    <row r="101" spans="1:19" s="548" customFormat="1" ht="15" hidden="1" outlineLevel="1" x14ac:dyDescent="0.25">
      <c r="A101" s="547"/>
      <c r="C101" s="549">
        <v>64903000</v>
      </c>
      <c r="D101" s="548" t="s">
        <v>1225</v>
      </c>
      <c r="E101" s="550">
        <v>3</v>
      </c>
      <c r="F101" s="548">
        <v>-9000</v>
      </c>
      <c r="G101" s="551">
        <f t="shared" si="33"/>
        <v>-1.5507883173946756E-3</v>
      </c>
      <c r="H101" s="552">
        <f t="shared" si="50"/>
        <v>0</v>
      </c>
      <c r="I101" s="547">
        <f t="shared" si="51"/>
        <v>0</v>
      </c>
      <c r="J101" s="548">
        <f t="shared" si="51"/>
        <v>0</v>
      </c>
      <c r="K101" s="548">
        <f t="shared" si="51"/>
        <v>-9000</v>
      </c>
      <c r="L101" s="548">
        <f t="shared" si="51"/>
        <v>0</v>
      </c>
      <c r="M101" s="548">
        <f t="shared" si="51"/>
        <v>0</v>
      </c>
      <c r="N101" s="553">
        <f t="shared" si="51"/>
        <v>0</v>
      </c>
      <c r="O101" s="552"/>
      <c r="P101" s="547">
        <f t="shared" si="52"/>
        <v>0</v>
      </c>
      <c r="Q101" s="548">
        <f t="shared" si="52"/>
        <v>0</v>
      </c>
      <c r="R101" s="553">
        <f t="shared" si="52"/>
        <v>0</v>
      </c>
      <c r="S101" s="554"/>
    </row>
    <row r="102" spans="1:19" s="548" customFormat="1" ht="15" hidden="1" outlineLevel="1" x14ac:dyDescent="0.25">
      <c r="A102" s="547"/>
      <c r="C102" s="549">
        <v>64904000</v>
      </c>
      <c r="D102" s="548" t="s">
        <v>1226</v>
      </c>
      <c r="E102" s="550">
        <v>4</v>
      </c>
      <c r="F102" s="548">
        <v>-1200</v>
      </c>
      <c r="G102" s="551">
        <f t="shared" si="33"/>
        <v>-2.0677177565262342E-4</v>
      </c>
      <c r="H102" s="552">
        <f t="shared" si="50"/>
        <v>0</v>
      </c>
      <c r="I102" s="547">
        <f t="shared" si="51"/>
        <v>0</v>
      </c>
      <c r="J102" s="548">
        <f t="shared" si="51"/>
        <v>0</v>
      </c>
      <c r="K102" s="548">
        <f t="shared" si="51"/>
        <v>0</v>
      </c>
      <c r="L102" s="548">
        <f t="shared" si="51"/>
        <v>-1200</v>
      </c>
      <c r="M102" s="548">
        <f t="shared" si="51"/>
        <v>0</v>
      </c>
      <c r="N102" s="553">
        <f t="shared" si="51"/>
        <v>0</v>
      </c>
      <c r="O102" s="552"/>
      <c r="P102" s="547">
        <f t="shared" si="52"/>
        <v>0</v>
      </c>
      <c r="Q102" s="548">
        <f t="shared" si="52"/>
        <v>0</v>
      </c>
      <c r="R102" s="553">
        <f t="shared" si="52"/>
        <v>0</v>
      </c>
      <c r="S102" s="554"/>
    </row>
    <row r="103" spans="1:19" s="548" customFormat="1" ht="15" hidden="1" outlineLevel="1" x14ac:dyDescent="0.25">
      <c r="A103" s="547"/>
      <c r="C103" s="549">
        <v>64905000</v>
      </c>
      <c r="D103" s="548" t="s">
        <v>1227</v>
      </c>
      <c r="E103" s="550">
        <v>5</v>
      </c>
      <c r="F103" s="548">
        <v>-900</v>
      </c>
      <c r="G103" s="551">
        <f t="shared" si="33"/>
        <v>-1.5507883173946756E-4</v>
      </c>
      <c r="H103" s="552">
        <f t="shared" si="50"/>
        <v>0</v>
      </c>
      <c r="I103" s="547">
        <f t="shared" si="51"/>
        <v>0</v>
      </c>
      <c r="J103" s="548">
        <f t="shared" si="51"/>
        <v>0</v>
      </c>
      <c r="K103" s="548">
        <f t="shared" si="51"/>
        <v>0</v>
      </c>
      <c r="L103" s="548">
        <f t="shared" si="51"/>
        <v>0</v>
      </c>
      <c r="M103" s="548">
        <f t="shared" si="51"/>
        <v>-900</v>
      </c>
      <c r="N103" s="553">
        <f t="shared" si="51"/>
        <v>0</v>
      </c>
      <c r="O103" s="552"/>
      <c r="P103" s="547">
        <f t="shared" si="52"/>
        <v>0</v>
      </c>
      <c r="Q103" s="548">
        <f t="shared" si="52"/>
        <v>0</v>
      </c>
      <c r="R103" s="553">
        <f t="shared" si="52"/>
        <v>0</v>
      </c>
      <c r="S103" s="554"/>
    </row>
    <row r="104" spans="1:19" s="548" customFormat="1" ht="15" hidden="1" outlineLevel="1" x14ac:dyDescent="0.25">
      <c r="A104" s="547"/>
      <c r="C104" s="549">
        <v>64906000</v>
      </c>
      <c r="D104" s="548" t="s">
        <v>1228</v>
      </c>
      <c r="E104" s="550">
        <v>6</v>
      </c>
      <c r="F104" s="548">
        <v>-450</v>
      </c>
      <c r="G104" s="551">
        <f t="shared" si="33"/>
        <v>-7.7539415869733782E-5</v>
      </c>
      <c r="H104" s="552">
        <f t="shared" si="50"/>
        <v>0</v>
      </c>
      <c r="I104" s="547">
        <f t="shared" si="51"/>
        <v>0</v>
      </c>
      <c r="J104" s="548">
        <f t="shared" si="51"/>
        <v>0</v>
      </c>
      <c r="K104" s="548">
        <f t="shared" si="51"/>
        <v>0</v>
      </c>
      <c r="L104" s="548">
        <f t="shared" si="51"/>
        <v>0</v>
      </c>
      <c r="M104" s="548">
        <f t="shared" si="51"/>
        <v>0</v>
      </c>
      <c r="N104" s="553">
        <f t="shared" si="51"/>
        <v>-450</v>
      </c>
      <c r="O104" s="552"/>
      <c r="P104" s="547">
        <f t="shared" si="52"/>
        <v>0</v>
      </c>
      <c r="Q104" s="548">
        <f t="shared" si="52"/>
        <v>0</v>
      </c>
      <c r="R104" s="553">
        <f t="shared" si="52"/>
        <v>0</v>
      </c>
      <c r="S104" s="554"/>
    </row>
    <row r="105" spans="1:19" s="548" customFormat="1" ht="15" hidden="1" outlineLevel="1" x14ac:dyDescent="0.25">
      <c r="A105" s="547"/>
      <c r="C105" s="549">
        <v>64907000</v>
      </c>
      <c r="D105" s="548" t="s">
        <v>1229</v>
      </c>
      <c r="E105" s="550">
        <v>7</v>
      </c>
      <c r="F105" s="548">
        <v>-7500</v>
      </c>
      <c r="G105" s="551">
        <f t="shared" si="33"/>
        <v>-1.2923235978288964E-3</v>
      </c>
      <c r="H105" s="552">
        <f t="shared" si="50"/>
        <v>0</v>
      </c>
      <c r="I105" s="547">
        <f t="shared" si="51"/>
        <v>0</v>
      </c>
      <c r="J105" s="548">
        <f t="shared" si="51"/>
        <v>0</v>
      </c>
      <c r="K105" s="548">
        <f t="shared" si="51"/>
        <v>0</v>
      </c>
      <c r="L105" s="548">
        <f t="shared" si="51"/>
        <v>0</v>
      </c>
      <c r="M105" s="548">
        <f t="shared" si="51"/>
        <v>0</v>
      </c>
      <c r="N105" s="553">
        <f t="shared" si="51"/>
        <v>0</v>
      </c>
      <c r="O105" s="552"/>
      <c r="P105" s="547">
        <f t="shared" si="52"/>
        <v>-7500</v>
      </c>
      <c r="Q105" s="548">
        <f t="shared" si="52"/>
        <v>0</v>
      </c>
      <c r="R105" s="553">
        <f t="shared" si="52"/>
        <v>0</v>
      </c>
      <c r="S105" s="554"/>
    </row>
    <row r="106" spans="1:19" s="548" customFormat="1" ht="15" hidden="1" outlineLevel="1" x14ac:dyDescent="0.25">
      <c r="A106" s="547"/>
      <c r="C106" s="549">
        <v>64908000</v>
      </c>
      <c r="D106" s="548" t="s">
        <v>1230</v>
      </c>
      <c r="E106" s="550">
        <v>8</v>
      </c>
      <c r="F106" s="548">
        <v>-3750</v>
      </c>
      <c r="G106" s="551">
        <f t="shared" si="33"/>
        <v>-6.4616179891444818E-4</v>
      </c>
      <c r="H106" s="552">
        <f t="shared" si="50"/>
        <v>0</v>
      </c>
      <c r="I106" s="547">
        <f t="shared" si="51"/>
        <v>0</v>
      </c>
      <c r="J106" s="548">
        <f t="shared" si="51"/>
        <v>0</v>
      </c>
      <c r="K106" s="548">
        <f t="shared" si="51"/>
        <v>0</v>
      </c>
      <c r="L106" s="548">
        <f t="shared" si="51"/>
        <v>0</v>
      </c>
      <c r="M106" s="548">
        <f t="shared" si="51"/>
        <v>0</v>
      </c>
      <c r="N106" s="553">
        <f t="shared" si="51"/>
        <v>0</v>
      </c>
      <c r="O106" s="552"/>
      <c r="P106" s="547">
        <f t="shared" si="52"/>
        <v>0</v>
      </c>
      <c r="Q106" s="548">
        <f t="shared" si="52"/>
        <v>-3750</v>
      </c>
      <c r="R106" s="553">
        <f t="shared" si="52"/>
        <v>0</v>
      </c>
      <c r="S106" s="554"/>
    </row>
    <row r="107" spans="1:19" s="548" customFormat="1" ht="15" hidden="1" outlineLevel="1" x14ac:dyDescent="0.25">
      <c r="A107" s="547"/>
      <c r="C107" s="549">
        <v>64909000</v>
      </c>
      <c r="D107" s="548" t="s">
        <v>1231</v>
      </c>
      <c r="E107" s="550">
        <v>9</v>
      </c>
      <c r="F107" s="548">
        <v>-3750</v>
      </c>
      <c r="G107" s="551">
        <f t="shared" si="33"/>
        <v>-6.4616179891444818E-4</v>
      </c>
      <c r="H107" s="552">
        <f t="shared" si="50"/>
        <v>0</v>
      </c>
      <c r="I107" s="547">
        <f t="shared" si="51"/>
        <v>0</v>
      </c>
      <c r="J107" s="548">
        <f t="shared" si="51"/>
        <v>0</v>
      </c>
      <c r="K107" s="548">
        <f t="shared" si="51"/>
        <v>0</v>
      </c>
      <c r="L107" s="548">
        <f t="shared" si="51"/>
        <v>0</v>
      </c>
      <c r="M107" s="548">
        <f t="shared" si="51"/>
        <v>0</v>
      </c>
      <c r="N107" s="553">
        <f t="shared" si="51"/>
        <v>0</v>
      </c>
      <c r="O107" s="552"/>
      <c r="P107" s="547">
        <f t="shared" si="52"/>
        <v>0</v>
      </c>
      <c r="Q107" s="548">
        <f t="shared" si="52"/>
        <v>0</v>
      </c>
      <c r="R107" s="553">
        <f t="shared" si="52"/>
        <v>-3750</v>
      </c>
      <c r="S107" s="554"/>
    </row>
    <row r="108" spans="1:19" s="548" customFormat="1" ht="15" hidden="1" outlineLevel="1" x14ac:dyDescent="0.25">
      <c r="A108" s="547"/>
      <c r="B108" s="555"/>
      <c r="C108" s="556"/>
      <c r="D108" s="555"/>
      <c r="E108" s="557"/>
      <c r="F108" s="555"/>
      <c r="G108" s="558"/>
      <c r="H108" s="587">
        <f t="shared" ref="H108:H109" si="53">+F108-SUM(I108:R108)</f>
        <v>0</v>
      </c>
      <c r="I108" s="559"/>
      <c r="J108" s="555"/>
      <c r="K108" s="555"/>
      <c r="L108" s="555"/>
      <c r="M108" s="555"/>
      <c r="N108" s="560"/>
      <c r="O108" s="587"/>
      <c r="P108" s="559"/>
      <c r="Q108" s="555"/>
      <c r="R108" s="560"/>
      <c r="S108" s="554"/>
    </row>
    <row r="109" spans="1:19" s="542" customFormat="1" ht="16.5" collapsed="1" x14ac:dyDescent="0.25">
      <c r="A109" s="541"/>
      <c r="B109" s="542" t="s">
        <v>1232</v>
      </c>
      <c r="C109" s="543"/>
      <c r="E109" s="543"/>
      <c r="F109" s="542">
        <f>SUM(F110:F119)</f>
        <v>-440000</v>
      </c>
      <c r="G109" s="544">
        <f t="shared" si="33"/>
        <v>-7.5816317739295258E-2</v>
      </c>
      <c r="H109" s="545">
        <f t="shared" si="53"/>
        <v>0</v>
      </c>
      <c r="I109" s="541">
        <f t="shared" ref="I109:N109" si="54">SUM(I110:I119)</f>
        <v>0</v>
      </c>
      <c r="J109" s="542">
        <f t="shared" si="54"/>
        <v>-60000</v>
      </c>
      <c r="K109" s="542">
        <f t="shared" si="54"/>
        <v>-40000</v>
      </c>
      <c r="L109" s="542">
        <f t="shared" si="54"/>
        <v>-25000</v>
      </c>
      <c r="M109" s="542">
        <f t="shared" si="54"/>
        <v>-30000</v>
      </c>
      <c r="N109" s="544">
        <f t="shared" si="54"/>
        <v>-80000</v>
      </c>
      <c r="O109" s="545"/>
      <c r="P109" s="541">
        <f>SUM(P110:P119)</f>
        <v>-90000</v>
      </c>
      <c r="Q109" s="542">
        <f>SUM(Q110:Q119)</f>
        <v>-45000</v>
      </c>
      <c r="R109" s="544">
        <f>SUM(R110:R119)</f>
        <v>-70000</v>
      </c>
      <c r="S109" s="546"/>
    </row>
    <row r="110" spans="1:19" s="548" customFormat="1" ht="15" hidden="1" outlineLevel="1" x14ac:dyDescent="0.25">
      <c r="A110" s="547"/>
      <c r="C110" s="549">
        <v>62101000</v>
      </c>
      <c r="D110" s="548" t="s">
        <v>1233</v>
      </c>
      <c r="E110" s="550">
        <v>1</v>
      </c>
      <c r="F110" s="548">
        <v>0</v>
      </c>
      <c r="G110" s="551">
        <f t="shared" si="33"/>
        <v>0</v>
      </c>
      <c r="H110" s="552">
        <f t="shared" si="50"/>
        <v>0</v>
      </c>
      <c r="I110" s="547">
        <f t="shared" ref="I110:N118" si="55">IF($E110=I$3,$F110,0)</f>
        <v>0</v>
      </c>
      <c r="J110" s="548">
        <f t="shared" si="55"/>
        <v>0</v>
      </c>
      <c r="K110" s="548">
        <f t="shared" si="55"/>
        <v>0</v>
      </c>
      <c r="L110" s="548">
        <f t="shared" si="55"/>
        <v>0</v>
      </c>
      <c r="M110" s="548">
        <f t="shared" si="55"/>
        <v>0</v>
      </c>
      <c r="N110" s="553">
        <f t="shared" si="55"/>
        <v>0</v>
      </c>
      <c r="O110" s="552"/>
      <c r="P110" s="547">
        <f t="shared" ref="P110:R118" si="56">IF($E110=P$3,$F110,0)</f>
        <v>0</v>
      </c>
      <c r="Q110" s="548">
        <f t="shared" si="56"/>
        <v>0</v>
      </c>
      <c r="R110" s="553">
        <f t="shared" si="56"/>
        <v>0</v>
      </c>
      <c r="S110" s="554"/>
    </row>
    <row r="111" spans="1:19" s="548" customFormat="1" ht="15" hidden="1" outlineLevel="1" x14ac:dyDescent="0.25">
      <c r="A111" s="547"/>
      <c r="C111" s="549">
        <v>62102000</v>
      </c>
      <c r="D111" s="548" t="s">
        <v>1234</v>
      </c>
      <c r="E111" s="550">
        <v>2</v>
      </c>
      <c r="F111" s="548">
        <v>-60000</v>
      </c>
      <c r="G111" s="551">
        <f t="shared" si="33"/>
        <v>-1.0338588782631171E-2</v>
      </c>
      <c r="H111" s="552">
        <f t="shared" si="50"/>
        <v>0</v>
      </c>
      <c r="I111" s="547">
        <f t="shared" si="55"/>
        <v>0</v>
      </c>
      <c r="J111" s="548">
        <f t="shared" si="55"/>
        <v>-60000</v>
      </c>
      <c r="K111" s="548">
        <f t="shared" si="55"/>
        <v>0</v>
      </c>
      <c r="L111" s="548">
        <f t="shared" si="55"/>
        <v>0</v>
      </c>
      <c r="M111" s="548">
        <f t="shared" si="55"/>
        <v>0</v>
      </c>
      <c r="N111" s="553">
        <f t="shared" si="55"/>
        <v>0</v>
      </c>
      <c r="O111" s="552"/>
      <c r="P111" s="547">
        <f t="shared" si="56"/>
        <v>0</v>
      </c>
      <c r="Q111" s="548">
        <f t="shared" si="56"/>
        <v>0</v>
      </c>
      <c r="R111" s="553">
        <f t="shared" si="56"/>
        <v>0</v>
      </c>
      <c r="S111" s="554"/>
    </row>
    <row r="112" spans="1:19" s="548" customFormat="1" ht="15" hidden="1" outlineLevel="1" x14ac:dyDescent="0.25">
      <c r="A112" s="547"/>
      <c r="C112" s="549">
        <v>62103000</v>
      </c>
      <c r="D112" s="548" t="s">
        <v>1235</v>
      </c>
      <c r="E112" s="550">
        <v>3</v>
      </c>
      <c r="F112" s="548">
        <v>-40000</v>
      </c>
      <c r="G112" s="551">
        <f t="shared" si="33"/>
        <v>-6.8923925217541137E-3</v>
      </c>
      <c r="H112" s="552">
        <f t="shared" si="50"/>
        <v>0</v>
      </c>
      <c r="I112" s="547">
        <f t="shared" si="55"/>
        <v>0</v>
      </c>
      <c r="J112" s="548">
        <f t="shared" si="55"/>
        <v>0</v>
      </c>
      <c r="K112" s="548">
        <f t="shared" si="55"/>
        <v>-40000</v>
      </c>
      <c r="L112" s="548">
        <f t="shared" si="55"/>
        <v>0</v>
      </c>
      <c r="M112" s="548">
        <f t="shared" si="55"/>
        <v>0</v>
      </c>
      <c r="N112" s="553">
        <f t="shared" si="55"/>
        <v>0</v>
      </c>
      <c r="O112" s="552"/>
      <c r="P112" s="547">
        <f t="shared" si="56"/>
        <v>0</v>
      </c>
      <c r="Q112" s="548">
        <f t="shared" si="56"/>
        <v>0</v>
      </c>
      <c r="R112" s="553">
        <f t="shared" si="56"/>
        <v>0</v>
      </c>
      <c r="S112" s="554"/>
    </row>
    <row r="113" spans="1:19" s="548" customFormat="1" ht="15" hidden="1" outlineLevel="1" x14ac:dyDescent="0.25">
      <c r="A113" s="547"/>
      <c r="C113" s="549">
        <v>62104000</v>
      </c>
      <c r="D113" s="548" t="s">
        <v>1236</v>
      </c>
      <c r="E113" s="550">
        <v>4</v>
      </c>
      <c r="F113" s="548">
        <v>-25000</v>
      </c>
      <c r="G113" s="551">
        <f t="shared" si="33"/>
        <v>-4.3077453260963209E-3</v>
      </c>
      <c r="H113" s="552">
        <f t="shared" si="50"/>
        <v>0</v>
      </c>
      <c r="I113" s="547">
        <f t="shared" si="55"/>
        <v>0</v>
      </c>
      <c r="J113" s="548">
        <f t="shared" si="55"/>
        <v>0</v>
      </c>
      <c r="K113" s="548">
        <f t="shared" si="55"/>
        <v>0</v>
      </c>
      <c r="L113" s="548">
        <f t="shared" si="55"/>
        <v>-25000</v>
      </c>
      <c r="M113" s="548">
        <f t="shared" si="55"/>
        <v>0</v>
      </c>
      <c r="N113" s="553">
        <f t="shared" si="55"/>
        <v>0</v>
      </c>
      <c r="O113" s="552"/>
      <c r="P113" s="547">
        <f t="shared" si="56"/>
        <v>0</v>
      </c>
      <c r="Q113" s="548">
        <f t="shared" si="56"/>
        <v>0</v>
      </c>
      <c r="R113" s="553">
        <f t="shared" si="56"/>
        <v>0</v>
      </c>
      <c r="S113" s="554"/>
    </row>
    <row r="114" spans="1:19" s="548" customFormat="1" ht="15" hidden="1" outlineLevel="1" x14ac:dyDescent="0.25">
      <c r="A114" s="547"/>
      <c r="C114" s="549">
        <v>62105000</v>
      </c>
      <c r="D114" s="548" t="s">
        <v>1237</v>
      </c>
      <c r="E114" s="550">
        <v>5</v>
      </c>
      <c r="F114" s="548">
        <v>-30000</v>
      </c>
      <c r="G114" s="551">
        <f t="shared" si="33"/>
        <v>-5.1692943913155855E-3</v>
      </c>
      <c r="H114" s="552">
        <f t="shared" si="50"/>
        <v>0</v>
      </c>
      <c r="I114" s="547">
        <f t="shared" si="55"/>
        <v>0</v>
      </c>
      <c r="J114" s="548">
        <f t="shared" si="55"/>
        <v>0</v>
      </c>
      <c r="K114" s="548">
        <f t="shared" si="55"/>
        <v>0</v>
      </c>
      <c r="L114" s="548">
        <f t="shared" si="55"/>
        <v>0</v>
      </c>
      <c r="M114" s="548">
        <f t="shared" si="55"/>
        <v>-30000</v>
      </c>
      <c r="N114" s="553">
        <f t="shared" si="55"/>
        <v>0</v>
      </c>
      <c r="O114" s="552"/>
      <c r="P114" s="547">
        <f t="shared" si="56"/>
        <v>0</v>
      </c>
      <c r="Q114" s="548">
        <f t="shared" si="56"/>
        <v>0</v>
      </c>
      <c r="R114" s="553">
        <f t="shared" si="56"/>
        <v>0</v>
      </c>
      <c r="S114" s="554"/>
    </row>
    <row r="115" spans="1:19" s="548" customFormat="1" ht="15" hidden="1" outlineLevel="1" x14ac:dyDescent="0.25">
      <c r="A115" s="547"/>
      <c r="C115" s="549">
        <v>62106000</v>
      </c>
      <c r="D115" s="548" t="s">
        <v>1238</v>
      </c>
      <c r="E115" s="550">
        <v>6</v>
      </c>
      <c r="F115" s="548">
        <v>-80000</v>
      </c>
      <c r="G115" s="551">
        <f t="shared" si="33"/>
        <v>-1.3784785043508227E-2</v>
      </c>
      <c r="H115" s="552">
        <f t="shared" si="50"/>
        <v>0</v>
      </c>
      <c r="I115" s="547">
        <f t="shared" si="55"/>
        <v>0</v>
      </c>
      <c r="J115" s="548">
        <f t="shared" si="55"/>
        <v>0</v>
      </c>
      <c r="K115" s="548">
        <f t="shared" si="55"/>
        <v>0</v>
      </c>
      <c r="L115" s="548">
        <f t="shared" si="55"/>
        <v>0</v>
      </c>
      <c r="M115" s="548">
        <f t="shared" si="55"/>
        <v>0</v>
      </c>
      <c r="N115" s="553">
        <f t="shared" si="55"/>
        <v>-80000</v>
      </c>
      <c r="O115" s="552"/>
      <c r="P115" s="547">
        <f t="shared" si="56"/>
        <v>0</v>
      </c>
      <c r="Q115" s="548">
        <f t="shared" si="56"/>
        <v>0</v>
      </c>
      <c r="R115" s="553">
        <f t="shared" si="56"/>
        <v>0</v>
      </c>
      <c r="S115" s="554"/>
    </row>
    <row r="116" spans="1:19" s="548" customFormat="1" ht="15" hidden="1" outlineLevel="1" x14ac:dyDescent="0.25">
      <c r="A116" s="547"/>
      <c r="C116" s="549">
        <v>62107000</v>
      </c>
      <c r="D116" s="548" t="s">
        <v>1239</v>
      </c>
      <c r="E116" s="550">
        <v>7</v>
      </c>
      <c r="F116" s="548">
        <v>-90000</v>
      </c>
      <c r="G116" s="551">
        <f t="shared" si="33"/>
        <v>-1.5507883173946756E-2</v>
      </c>
      <c r="H116" s="552">
        <f t="shared" si="50"/>
        <v>0</v>
      </c>
      <c r="I116" s="547">
        <f t="shared" si="55"/>
        <v>0</v>
      </c>
      <c r="J116" s="548">
        <f t="shared" si="55"/>
        <v>0</v>
      </c>
      <c r="K116" s="548">
        <f t="shared" si="55"/>
        <v>0</v>
      </c>
      <c r="L116" s="548">
        <f t="shared" si="55"/>
        <v>0</v>
      </c>
      <c r="M116" s="548">
        <f t="shared" si="55"/>
        <v>0</v>
      </c>
      <c r="N116" s="553">
        <f t="shared" si="55"/>
        <v>0</v>
      </c>
      <c r="O116" s="552"/>
      <c r="P116" s="547">
        <f t="shared" si="56"/>
        <v>-90000</v>
      </c>
      <c r="Q116" s="548">
        <f t="shared" si="56"/>
        <v>0</v>
      </c>
      <c r="R116" s="553">
        <f t="shared" si="56"/>
        <v>0</v>
      </c>
      <c r="S116" s="554"/>
    </row>
    <row r="117" spans="1:19" s="548" customFormat="1" ht="15" hidden="1" outlineLevel="1" x14ac:dyDescent="0.25">
      <c r="A117" s="547"/>
      <c r="C117" s="549">
        <v>62108000</v>
      </c>
      <c r="D117" s="548" t="s">
        <v>1240</v>
      </c>
      <c r="E117" s="550">
        <v>8</v>
      </c>
      <c r="F117" s="548">
        <v>-45000</v>
      </c>
      <c r="G117" s="551">
        <f t="shared" si="33"/>
        <v>-7.7539415869733782E-3</v>
      </c>
      <c r="H117" s="552">
        <f t="shared" si="50"/>
        <v>0</v>
      </c>
      <c r="I117" s="547">
        <f t="shared" si="55"/>
        <v>0</v>
      </c>
      <c r="J117" s="548">
        <f t="shared" si="55"/>
        <v>0</v>
      </c>
      <c r="K117" s="548">
        <f t="shared" si="55"/>
        <v>0</v>
      </c>
      <c r="L117" s="548">
        <f t="shared" si="55"/>
        <v>0</v>
      </c>
      <c r="M117" s="548">
        <f t="shared" si="55"/>
        <v>0</v>
      </c>
      <c r="N117" s="553">
        <f t="shared" si="55"/>
        <v>0</v>
      </c>
      <c r="O117" s="552"/>
      <c r="P117" s="547">
        <f t="shared" si="56"/>
        <v>0</v>
      </c>
      <c r="Q117" s="548">
        <f t="shared" si="56"/>
        <v>-45000</v>
      </c>
      <c r="R117" s="553">
        <f t="shared" si="56"/>
        <v>0</v>
      </c>
      <c r="S117" s="554"/>
    </row>
    <row r="118" spans="1:19" s="548" customFormat="1" ht="15" hidden="1" outlineLevel="1" x14ac:dyDescent="0.25">
      <c r="A118" s="547"/>
      <c r="C118" s="549">
        <v>62109000</v>
      </c>
      <c r="D118" s="548" t="s">
        <v>1241</v>
      </c>
      <c r="E118" s="550">
        <v>9</v>
      </c>
      <c r="F118" s="548">
        <v>-70000</v>
      </c>
      <c r="G118" s="551">
        <f t="shared" si="33"/>
        <v>-1.20616869130697E-2</v>
      </c>
      <c r="H118" s="552">
        <f t="shared" si="50"/>
        <v>0</v>
      </c>
      <c r="I118" s="547">
        <f t="shared" si="55"/>
        <v>0</v>
      </c>
      <c r="J118" s="548">
        <f t="shared" si="55"/>
        <v>0</v>
      </c>
      <c r="K118" s="548">
        <f t="shared" si="55"/>
        <v>0</v>
      </c>
      <c r="L118" s="548">
        <f t="shared" si="55"/>
        <v>0</v>
      </c>
      <c r="M118" s="548">
        <f t="shared" si="55"/>
        <v>0</v>
      </c>
      <c r="N118" s="553">
        <f t="shared" si="55"/>
        <v>0</v>
      </c>
      <c r="O118" s="552"/>
      <c r="P118" s="547">
        <f t="shared" si="56"/>
        <v>0</v>
      </c>
      <c r="Q118" s="548">
        <f t="shared" si="56"/>
        <v>0</v>
      </c>
      <c r="R118" s="553">
        <f t="shared" si="56"/>
        <v>-70000</v>
      </c>
      <c r="S118" s="554"/>
    </row>
    <row r="119" spans="1:19" s="548" customFormat="1" ht="15" hidden="1" outlineLevel="1" x14ac:dyDescent="0.25">
      <c r="A119" s="547"/>
      <c r="B119" s="555"/>
      <c r="C119" s="556"/>
      <c r="D119" s="555"/>
      <c r="E119" s="557"/>
      <c r="F119" s="555"/>
      <c r="G119" s="558"/>
      <c r="H119" s="587">
        <f t="shared" ref="H119:H120" si="57">+F119-SUM(I119:R119)</f>
        <v>0</v>
      </c>
      <c r="I119" s="559"/>
      <c r="J119" s="555"/>
      <c r="K119" s="555"/>
      <c r="L119" s="555"/>
      <c r="M119" s="555"/>
      <c r="N119" s="560"/>
      <c r="O119" s="587"/>
      <c r="P119" s="559"/>
      <c r="Q119" s="555"/>
      <c r="R119" s="560"/>
      <c r="S119" s="554"/>
    </row>
    <row r="120" spans="1:19" s="542" customFormat="1" ht="16.5" collapsed="1" x14ac:dyDescent="0.25">
      <c r="A120" s="541"/>
      <c r="B120" s="542" t="s">
        <v>1242</v>
      </c>
      <c r="C120" s="543"/>
      <c r="E120" s="543"/>
      <c r="F120" s="542">
        <f>SUM(F121:F130)</f>
        <v>-15500</v>
      </c>
      <c r="G120" s="544">
        <f t="shared" si="33"/>
        <v>-2.670802102179719E-3</v>
      </c>
      <c r="H120" s="545">
        <f t="shared" si="57"/>
        <v>0</v>
      </c>
      <c r="I120" s="541">
        <f t="shared" ref="I120:N120" si="58">SUM(I121:I130)</f>
        <v>0</v>
      </c>
      <c r="J120" s="542">
        <f t="shared" si="58"/>
        <v>-3500</v>
      </c>
      <c r="K120" s="542">
        <f t="shared" si="58"/>
        <v>0</v>
      </c>
      <c r="L120" s="542">
        <f t="shared" si="58"/>
        <v>-2000</v>
      </c>
      <c r="M120" s="542">
        <f t="shared" si="58"/>
        <v>0</v>
      </c>
      <c r="N120" s="544">
        <f t="shared" si="58"/>
        <v>0</v>
      </c>
      <c r="O120" s="545"/>
      <c r="P120" s="541">
        <f>SUM(P121:P130)</f>
        <v>0</v>
      </c>
      <c r="Q120" s="542">
        <f>SUM(Q121:Q130)</f>
        <v>0</v>
      </c>
      <c r="R120" s="544">
        <f>SUM(R121:R130)</f>
        <v>-10000</v>
      </c>
      <c r="S120" s="546"/>
    </row>
    <row r="121" spans="1:19" s="548" customFormat="1" ht="15" hidden="1" outlineLevel="1" x14ac:dyDescent="0.25">
      <c r="A121" s="547"/>
      <c r="C121" s="549">
        <v>62201000</v>
      </c>
      <c r="D121" s="548" t="s">
        <v>1243</v>
      </c>
      <c r="E121" s="550">
        <v>1</v>
      </c>
      <c r="F121" s="548">
        <v>0</v>
      </c>
      <c r="G121" s="551">
        <f t="shared" si="33"/>
        <v>0</v>
      </c>
      <c r="H121" s="552">
        <f t="shared" si="50"/>
        <v>0</v>
      </c>
      <c r="I121" s="547">
        <f t="shared" ref="I121:N129" si="59">IF($E121=I$3,$F121,0)</f>
        <v>0</v>
      </c>
      <c r="J121" s="548">
        <f t="shared" si="59"/>
        <v>0</v>
      </c>
      <c r="K121" s="548">
        <f t="shared" si="59"/>
        <v>0</v>
      </c>
      <c r="L121" s="548">
        <f t="shared" si="59"/>
        <v>0</v>
      </c>
      <c r="M121" s="548">
        <f t="shared" si="59"/>
        <v>0</v>
      </c>
      <c r="N121" s="553">
        <f t="shared" si="59"/>
        <v>0</v>
      </c>
      <c r="O121" s="552"/>
      <c r="P121" s="547">
        <f t="shared" ref="P121:R129" si="60">IF($E121=P$3,$F121,0)</f>
        <v>0</v>
      </c>
      <c r="Q121" s="548">
        <f t="shared" si="60"/>
        <v>0</v>
      </c>
      <c r="R121" s="553">
        <f t="shared" si="60"/>
        <v>0</v>
      </c>
      <c r="S121" s="554"/>
    </row>
    <row r="122" spans="1:19" s="548" customFormat="1" ht="15" hidden="1" outlineLevel="1" x14ac:dyDescent="0.25">
      <c r="A122" s="547"/>
      <c r="C122" s="549">
        <v>62202000</v>
      </c>
      <c r="D122" s="548" t="s">
        <v>1244</v>
      </c>
      <c r="E122" s="550">
        <v>2</v>
      </c>
      <c r="F122" s="548">
        <v>-3500</v>
      </c>
      <c r="G122" s="551">
        <f t="shared" si="33"/>
        <v>-6.0308434565348493E-4</v>
      </c>
      <c r="H122" s="552">
        <f t="shared" si="50"/>
        <v>0</v>
      </c>
      <c r="I122" s="547">
        <f t="shared" si="59"/>
        <v>0</v>
      </c>
      <c r="J122" s="548">
        <f t="shared" si="59"/>
        <v>-3500</v>
      </c>
      <c r="K122" s="548">
        <f t="shared" si="59"/>
        <v>0</v>
      </c>
      <c r="L122" s="548">
        <f t="shared" si="59"/>
        <v>0</v>
      </c>
      <c r="M122" s="548">
        <f t="shared" si="59"/>
        <v>0</v>
      </c>
      <c r="N122" s="553">
        <f t="shared" si="59"/>
        <v>0</v>
      </c>
      <c r="O122" s="552"/>
      <c r="P122" s="547">
        <f t="shared" si="60"/>
        <v>0</v>
      </c>
      <c r="Q122" s="548">
        <f t="shared" si="60"/>
        <v>0</v>
      </c>
      <c r="R122" s="553">
        <f t="shared" si="60"/>
        <v>0</v>
      </c>
      <c r="S122" s="554"/>
    </row>
    <row r="123" spans="1:19" s="548" customFormat="1" ht="15" hidden="1" outlineLevel="1" x14ac:dyDescent="0.25">
      <c r="A123" s="547"/>
      <c r="C123" s="549">
        <v>62203000</v>
      </c>
      <c r="D123" s="548" t="s">
        <v>1245</v>
      </c>
      <c r="E123" s="550">
        <v>3</v>
      </c>
      <c r="F123" s="548">
        <v>0</v>
      </c>
      <c r="G123" s="551">
        <f t="shared" si="33"/>
        <v>0</v>
      </c>
      <c r="H123" s="552">
        <f t="shared" si="50"/>
        <v>0</v>
      </c>
      <c r="I123" s="547">
        <f t="shared" si="59"/>
        <v>0</v>
      </c>
      <c r="J123" s="548">
        <f t="shared" si="59"/>
        <v>0</v>
      </c>
      <c r="K123" s="548">
        <f t="shared" si="59"/>
        <v>0</v>
      </c>
      <c r="L123" s="548">
        <f t="shared" si="59"/>
        <v>0</v>
      </c>
      <c r="M123" s="548">
        <f t="shared" si="59"/>
        <v>0</v>
      </c>
      <c r="N123" s="553">
        <f t="shared" si="59"/>
        <v>0</v>
      </c>
      <c r="O123" s="552"/>
      <c r="P123" s="547">
        <f t="shared" si="60"/>
        <v>0</v>
      </c>
      <c r="Q123" s="548">
        <f t="shared" si="60"/>
        <v>0</v>
      </c>
      <c r="R123" s="553">
        <f t="shared" si="60"/>
        <v>0</v>
      </c>
      <c r="S123" s="554"/>
    </row>
    <row r="124" spans="1:19" s="548" customFormat="1" ht="15" hidden="1" outlineLevel="1" x14ac:dyDescent="0.25">
      <c r="A124" s="547"/>
      <c r="C124" s="549">
        <v>62204000</v>
      </c>
      <c r="D124" s="548" t="s">
        <v>1246</v>
      </c>
      <c r="E124" s="550">
        <v>4</v>
      </c>
      <c r="F124" s="548">
        <v>-2000</v>
      </c>
      <c r="G124" s="551">
        <f t="shared" si="33"/>
        <v>-3.4461962608770572E-4</v>
      </c>
      <c r="H124" s="552">
        <f t="shared" si="50"/>
        <v>0</v>
      </c>
      <c r="I124" s="547">
        <f t="shared" si="59"/>
        <v>0</v>
      </c>
      <c r="J124" s="548">
        <f t="shared" si="59"/>
        <v>0</v>
      </c>
      <c r="K124" s="548">
        <f t="shared" si="59"/>
        <v>0</v>
      </c>
      <c r="L124" s="548">
        <f t="shared" si="59"/>
        <v>-2000</v>
      </c>
      <c r="M124" s="548">
        <f t="shared" si="59"/>
        <v>0</v>
      </c>
      <c r="N124" s="553">
        <f t="shared" si="59"/>
        <v>0</v>
      </c>
      <c r="O124" s="552"/>
      <c r="P124" s="547">
        <f t="shared" si="60"/>
        <v>0</v>
      </c>
      <c r="Q124" s="548">
        <f t="shared" si="60"/>
        <v>0</v>
      </c>
      <c r="R124" s="553">
        <f t="shared" si="60"/>
        <v>0</v>
      </c>
      <c r="S124" s="554"/>
    </row>
    <row r="125" spans="1:19" s="548" customFormat="1" ht="15" hidden="1" outlineLevel="1" x14ac:dyDescent="0.25">
      <c r="A125" s="547"/>
      <c r="C125" s="549">
        <v>62205000</v>
      </c>
      <c r="D125" s="548" t="s">
        <v>1247</v>
      </c>
      <c r="E125" s="550">
        <v>5</v>
      </c>
      <c r="F125" s="548">
        <v>0</v>
      </c>
      <c r="G125" s="551">
        <f t="shared" si="33"/>
        <v>0</v>
      </c>
      <c r="H125" s="552">
        <f t="shared" si="50"/>
        <v>0</v>
      </c>
      <c r="I125" s="547">
        <f t="shared" si="59"/>
        <v>0</v>
      </c>
      <c r="J125" s="548">
        <f t="shared" si="59"/>
        <v>0</v>
      </c>
      <c r="K125" s="548">
        <f t="shared" si="59"/>
        <v>0</v>
      </c>
      <c r="L125" s="548">
        <f t="shared" si="59"/>
        <v>0</v>
      </c>
      <c r="M125" s="548">
        <f t="shared" si="59"/>
        <v>0</v>
      </c>
      <c r="N125" s="553">
        <f t="shared" si="59"/>
        <v>0</v>
      </c>
      <c r="O125" s="552"/>
      <c r="P125" s="547">
        <f t="shared" si="60"/>
        <v>0</v>
      </c>
      <c r="Q125" s="548">
        <f t="shared" si="60"/>
        <v>0</v>
      </c>
      <c r="R125" s="553">
        <f t="shared" si="60"/>
        <v>0</v>
      </c>
      <c r="S125" s="554"/>
    </row>
    <row r="126" spans="1:19" s="548" customFormat="1" ht="15" hidden="1" outlineLevel="1" x14ac:dyDescent="0.25">
      <c r="A126" s="547"/>
      <c r="C126" s="549">
        <v>62206000</v>
      </c>
      <c r="D126" s="548" t="s">
        <v>1248</v>
      </c>
      <c r="E126" s="550">
        <v>6</v>
      </c>
      <c r="F126" s="548">
        <v>0</v>
      </c>
      <c r="G126" s="551">
        <f t="shared" si="33"/>
        <v>0</v>
      </c>
      <c r="H126" s="552">
        <f t="shared" si="50"/>
        <v>0</v>
      </c>
      <c r="I126" s="547">
        <f t="shared" si="59"/>
        <v>0</v>
      </c>
      <c r="J126" s="548">
        <f t="shared" si="59"/>
        <v>0</v>
      </c>
      <c r="K126" s="548">
        <f t="shared" si="59"/>
        <v>0</v>
      </c>
      <c r="L126" s="548">
        <f t="shared" si="59"/>
        <v>0</v>
      </c>
      <c r="M126" s="548">
        <f t="shared" si="59"/>
        <v>0</v>
      </c>
      <c r="N126" s="553">
        <f t="shared" si="59"/>
        <v>0</v>
      </c>
      <c r="O126" s="552"/>
      <c r="P126" s="547">
        <f t="shared" si="60"/>
        <v>0</v>
      </c>
      <c r="Q126" s="548">
        <f t="shared" si="60"/>
        <v>0</v>
      </c>
      <c r="R126" s="553">
        <f t="shared" si="60"/>
        <v>0</v>
      </c>
      <c r="S126" s="554"/>
    </row>
    <row r="127" spans="1:19" s="548" customFormat="1" ht="15" hidden="1" outlineLevel="1" x14ac:dyDescent="0.25">
      <c r="A127" s="547"/>
      <c r="C127" s="549">
        <v>62207000</v>
      </c>
      <c r="D127" s="548" t="s">
        <v>1249</v>
      </c>
      <c r="E127" s="550">
        <v>7</v>
      </c>
      <c r="F127" s="548">
        <v>0</v>
      </c>
      <c r="G127" s="551">
        <f t="shared" si="33"/>
        <v>0</v>
      </c>
      <c r="H127" s="552">
        <f t="shared" si="50"/>
        <v>0</v>
      </c>
      <c r="I127" s="547">
        <f t="shared" si="59"/>
        <v>0</v>
      </c>
      <c r="J127" s="548">
        <f t="shared" si="59"/>
        <v>0</v>
      </c>
      <c r="K127" s="548">
        <f t="shared" si="59"/>
        <v>0</v>
      </c>
      <c r="L127" s="548">
        <f t="shared" si="59"/>
        <v>0</v>
      </c>
      <c r="M127" s="548">
        <f t="shared" si="59"/>
        <v>0</v>
      </c>
      <c r="N127" s="553">
        <f t="shared" si="59"/>
        <v>0</v>
      </c>
      <c r="O127" s="552"/>
      <c r="P127" s="547">
        <f t="shared" si="60"/>
        <v>0</v>
      </c>
      <c r="Q127" s="548">
        <f t="shared" si="60"/>
        <v>0</v>
      </c>
      <c r="R127" s="553">
        <f t="shared" si="60"/>
        <v>0</v>
      </c>
      <c r="S127" s="554"/>
    </row>
    <row r="128" spans="1:19" s="548" customFormat="1" ht="15" hidden="1" outlineLevel="1" x14ac:dyDescent="0.25">
      <c r="A128" s="547"/>
      <c r="C128" s="549">
        <v>62208000</v>
      </c>
      <c r="D128" s="548" t="s">
        <v>1250</v>
      </c>
      <c r="E128" s="550">
        <v>8</v>
      </c>
      <c r="F128" s="548">
        <v>0</v>
      </c>
      <c r="G128" s="551">
        <f t="shared" si="33"/>
        <v>0</v>
      </c>
      <c r="H128" s="552">
        <f t="shared" si="50"/>
        <v>0</v>
      </c>
      <c r="I128" s="547">
        <f t="shared" si="59"/>
        <v>0</v>
      </c>
      <c r="J128" s="548">
        <f t="shared" si="59"/>
        <v>0</v>
      </c>
      <c r="K128" s="548">
        <f t="shared" si="59"/>
        <v>0</v>
      </c>
      <c r="L128" s="548">
        <f t="shared" si="59"/>
        <v>0</v>
      </c>
      <c r="M128" s="548">
        <f t="shared" si="59"/>
        <v>0</v>
      </c>
      <c r="N128" s="553">
        <f t="shared" si="59"/>
        <v>0</v>
      </c>
      <c r="O128" s="552"/>
      <c r="P128" s="547">
        <f t="shared" si="60"/>
        <v>0</v>
      </c>
      <c r="Q128" s="548">
        <f t="shared" si="60"/>
        <v>0</v>
      </c>
      <c r="R128" s="553">
        <f t="shared" si="60"/>
        <v>0</v>
      </c>
      <c r="S128" s="554"/>
    </row>
    <row r="129" spans="1:19" s="548" customFormat="1" ht="15" hidden="1" outlineLevel="1" x14ac:dyDescent="0.25">
      <c r="A129" s="547"/>
      <c r="C129" s="549">
        <v>62209000</v>
      </c>
      <c r="D129" s="548" t="s">
        <v>1251</v>
      </c>
      <c r="E129" s="550">
        <v>9</v>
      </c>
      <c r="F129" s="548">
        <v>-10000</v>
      </c>
      <c r="G129" s="551">
        <f t="shared" ref="G129:G192" si="61">IFERROR(F129/F$5,0)</f>
        <v>-1.7230981304385284E-3</v>
      </c>
      <c r="H129" s="552">
        <f t="shared" si="50"/>
        <v>0</v>
      </c>
      <c r="I129" s="547">
        <f t="shared" si="59"/>
        <v>0</v>
      </c>
      <c r="J129" s="548">
        <f t="shared" si="59"/>
        <v>0</v>
      </c>
      <c r="K129" s="548">
        <f t="shared" si="59"/>
        <v>0</v>
      </c>
      <c r="L129" s="548">
        <f t="shared" si="59"/>
        <v>0</v>
      </c>
      <c r="M129" s="548">
        <f t="shared" si="59"/>
        <v>0</v>
      </c>
      <c r="N129" s="553">
        <f t="shared" si="59"/>
        <v>0</v>
      </c>
      <c r="O129" s="552"/>
      <c r="P129" s="547">
        <f t="shared" si="60"/>
        <v>0</v>
      </c>
      <c r="Q129" s="548">
        <f t="shared" si="60"/>
        <v>0</v>
      </c>
      <c r="R129" s="553">
        <f t="shared" si="60"/>
        <v>-10000</v>
      </c>
      <c r="S129" s="554"/>
    </row>
    <row r="130" spans="1:19" s="548" customFormat="1" ht="15" hidden="1" outlineLevel="1" x14ac:dyDescent="0.25">
      <c r="A130" s="547"/>
      <c r="B130" s="555"/>
      <c r="C130" s="556"/>
      <c r="D130" s="555"/>
      <c r="E130" s="557"/>
      <c r="F130" s="555"/>
      <c r="G130" s="558"/>
      <c r="H130" s="587">
        <f t="shared" ref="H130:H140" si="62">+F130-SUM(I130:R130)</f>
        <v>0</v>
      </c>
      <c r="I130" s="559"/>
      <c r="J130" s="555"/>
      <c r="K130" s="555"/>
      <c r="L130" s="555"/>
      <c r="M130" s="555"/>
      <c r="N130" s="560"/>
      <c r="O130" s="587"/>
      <c r="P130" s="559"/>
      <c r="Q130" s="555"/>
      <c r="R130" s="560"/>
      <c r="S130" s="554"/>
    </row>
    <row r="131" spans="1:19" s="542" customFormat="1" ht="16.5" collapsed="1" x14ac:dyDescent="0.25">
      <c r="A131" s="541"/>
      <c r="B131" s="542" t="s">
        <v>1252</v>
      </c>
      <c r="C131" s="543"/>
      <c r="E131" s="543"/>
      <c r="F131" s="542">
        <f>SUM(F132:F141)</f>
        <v>-90000</v>
      </c>
      <c r="G131" s="544">
        <f t="shared" si="61"/>
        <v>-1.5507883173946756E-2</v>
      </c>
      <c r="H131" s="545">
        <f t="shared" si="62"/>
        <v>0</v>
      </c>
      <c r="I131" s="541">
        <f t="shared" ref="I131:N131" si="63">SUM(I132:I141)</f>
        <v>-90000</v>
      </c>
      <c r="J131" s="542">
        <f t="shared" si="63"/>
        <v>0</v>
      </c>
      <c r="K131" s="542">
        <f t="shared" si="63"/>
        <v>0</v>
      </c>
      <c r="L131" s="542">
        <f t="shared" si="63"/>
        <v>0</v>
      </c>
      <c r="M131" s="542">
        <f t="shared" si="63"/>
        <v>0</v>
      </c>
      <c r="N131" s="544">
        <f t="shared" si="63"/>
        <v>0</v>
      </c>
      <c r="O131" s="545"/>
      <c r="P131" s="541">
        <f>SUM(P132:P141)</f>
        <v>0</v>
      </c>
      <c r="Q131" s="542">
        <f>SUM(Q132:Q141)</f>
        <v>0</v>
      </c>
      <c r="R131" s="544">
        <f>SUM(R132:R141)</f>
        <v>0</v>
      </c>
      <c r="S131" s="546"/>
    </row>
    <row r="132" spans="1:19" s="548" customFormat="1" ht="15" hidden="1" outlineLevel="1" x14ac:dyDescent="0.25">
      <c r="A132" s="547"/>
      <c r="C132" s="549">
        <v>62301000</v>
      </c>
      <c r="D132" s="548" t="s">
        <v>1253</v>
      </c>
      <c r="E132" s="550">
        <v>1</v>
      </c>
      <c r="F132" s="548">
        <v>-90000</v>
      </c>
      <c r="G132" s="551">
        <f t="shared" si="61"/>
        <v>-1.5507883173946756E-2</v>
      </c>
      <c r="H132" s="552">
        <f t="shared" si="62"/>
        <v>0</v>
      </c>
      <c r="I132" s="547">
        <f t="shared" ref="I132:N140" si="64">IF($E132=I$3,$F132,0)</f>
        <v>-90000</v>
      </c>
      <c r="J132" s="548">
        <f t="shared" si="64"/>
        <v>0</v>
      </c>
      <c r="K132" s="548">
        <f t="shared" si="64"/>
        <v>0</v>
      </c>
      <c r="L132" s="548">
        <f t="shared" si="64"/>
        <v>0</v>
      </c>
      <c r="M132" s="548">
        <f t="shared" si="64"/>
        <v>0</v>
      </c>
      <c r="N132" s="553">
        <f t="shared" si="64"/>
        <v>0</v>
      </c>
      <c r="O132" s="552"/>
      <c r="P132" s="547">
        <f t="shared" ref="P132:R140" si="65">IF($E132=P$3,$F132,0)</f>
        <v>0</v>
      </c>
      <c r="Q132" s="548">
        <f t="shared" si="65"/>
        <v>0</v>
      </c>
      <c r="R132" s="553">
        <f t="shared" si="65"/>
        <v>0</v>
      </c>
      <c r="S132" s="554"/>
    </row>
    <row r="133" spans="1:19" s="548" customFormat="1" ht="15" hidden="1" outlineLevel="1" x14ac:dyDescent="0.25">
      <c r="A133" s="547"/>
      <c r="C133" s="549">
        <v>62302000</v>
      </c>
      <c r="D133" s="548" t="s">
        <v>1254</v>
      </c>
      <c r="E133" s="550">
        <v>2</v>
      </c>
      <c r="F133" s="548">
        <v>0</v>
      </c>
      <c r="G133" s="551">
        <f t="shared" si="61"/>
        <v>0</v>
      </c>
      <c r="H133" s="552">
        <f t="shared" si="62"/>
        <v>0</v>
      </c>
      <c r="I133" s="547">
        <f t="shared" si="64"/>
        <v>0</v>
      </c>
      <c r="J133" s="548">
        <f t="shared" si="64"/>
        <v>0</v>
      </c>
      <c r="K133" s="548">
        <f t="shared" si="64"/>
        <v>0</v>
      </c>
      <c r="L133" s="548">
        <f t="shared" si="64"/>
        <v>0</v>
      </c>
      <c r="M133" s="548">
        <f t="shared" si="64"/>
        <v>0</v>
      </c>
      <c r="N133" s="553">
        <f t="shared" si="64"/>
        <v>0</v>
      </c>
      <c r="O133" s="552"/>
      <c r="P133" s="547">
        <f t="shared" si="65"/>
        <v>0</v>
      </c>
      <c r="Q133" s="548">
        <f t="shared" si="65"/>
        <v>0</v>
      </c>
      <c r="R133" s="553">
        <f t="shared" si="65"/>
        <v>0</v>
      </c>
      <c r="S133" s="554"/>
    </row>
    <row r="134" spans="1:19" s="548" customFormat="1" ht="15" hidden="1" outlineLevel="1" x14ac:dyDescent="0.25">
      <c r="A134" s="547"/>
      <c r="C134" s="549">
        <v>62303000</v>
      </c>
      <c r="D134" s="548" t="s">
        <v>1255</v>
      </c>
      <c r="E134" s="550">
        <v>3</v>
      </c>
      <c r="F134" s="548">
        <v>0</v>
      </c>
      <c r="G134" s="551">
        <f t="shared" si="61"/>
        <v>0</v>
      </c>
      <c r="H134" s="552">
        <f t="shared" si="62"/>
        <v>0</v>
      </c>
      <c r="I134" s="547">
        <f t="shared" si="64"/>
        <v>0</v>
      </c>
      <c r="J134" s="548">
        <f t="shared" si="64"/>
        <v>0</v>
      </c>
      <c r="K134" s="548">
        <f t="shared" si="64"/>
        <v>0</v>
      </c>
      <c r="L134" s="548">
        <f t="shared" si="64"/>
        <v>0</v>
      </c>
      <c r="M134" s="548">
        <f t="shared" si="64"/>
        <v>0</v>
      </c>
      <c r="N134" s="553">
        <f t="shared" si="64"/>
        <v>0</v>
      </c>
      <c r="O134" s="552"/>
      <c r="P134" s="547">
        <f t="shared" si="65"/>
        <v>0</v>
      </c>
      <c r="Q134" s="548">
        <f t="shared" si="65"/>
        <v>0</v>
      </c>
      <c r="R134" s="553">
        <f t="shared" si="65"/>
        <v>0</v>
      </c>
      <c r="S134" s="554"/>
    </row>
    <row r="135" spans="1:19" s="548" customFormat="1" ht="15" hidden="1" outlineLevel="1" x14ac:dyDescent="0.25">
      <c r="A135" s="547"/>
      <c r="C135" s="549">
        <v>62304000</v>
      </c>
      <c r="D135" s="548" t="s">
        <v>1256</v>
      </c>
      <c r="E135" s="550">
        <v>4</v>
      </c>
      <c r="F135" s="548">
        <v>0</v>
      </c>
      <c r="G135" s="551">
        <f t="shared" si="61"/>
        <v>0</v>
      </c>
      <c r="H135" s="552">
        <f t="shared" si="62"/>
        <v>0</v>
      </c>
      <c r="I135" s="547">
        <f t="shared" si="64"/>
        <v>0</v>
      </c>
      <c r="J135" s="548">
        <f t="shared" si="64"/>
        <v>0</v>
      </c>
      <c r="K135" s="548">
        <f t="shared" si="64"/>
        <v>0</v>
      </c>
      <c r="L135" s="548">
        <f t="shared" si="64"/>
        <v>0</v>
      </c>
      <c r="M135" s="548">
        <f t="shared" si="64"/>
        <v>0</v>
      </c>
      <c r="N135" s="553">
        <f t="shared" si="64"/>
        <v>0</v>
      </c>
      <c r="O135" s="552"/>
      <c r="P135" s="547">
        <f t="shared" si="65"/>
        <v>0</v>
      </c>
      <c r="Q135" s="548">
        <f t="shared" si="65"/>
        <v>0</v>
      </c>
      <c r="R135" s="553">
        <f t="shared" si="65"/>
        <v>0</v>
      </c>
      <c r="S135" s="554"/>
    </row>
    <row r="136" spans="1:19" s="548" customFormat="1" ht="15" hidden="1" outlineLevel="1" x14ac:dyDescent="0.25">
      <c r="A136" s="547"/>
      <c r="C136" s="549">
        <v>62305000</v>
      </c>
      <c r="D136" s="548" t="s">
        <v>1257</v>
      </c>
      <c r="E136" s="550">
        <v>5</v>
      </c>
      <c r="F136" s="548">
        <v>0</v>
      </c>
      <c r="G136" s="551">
        <f t="shared" si="61"/>
        <v>0</v>
      </c>
      <c r="H136" s="552">
        <f t="shared" si="62"/>
        <v>0</v>
      </c>
      <c r="I136" s="547">
        <f t="shared" si="64"/>
        <v>0</v>
      </c>
      <c r="J136" s="548">
        <f t="shared" si="64"/>
        <v>0</v>
      </c>
      <c r="K136" s="548">
        <f t="shared" si="64"/>
        <v>0</v>
      </c>
      <c r="L136" s="548">
        <f t="shared" si="64"/>
        <v>0</v>
      </c>
      <c r="M136" s="548">
        <f t="shared" si="64"/>
        <v>0</v>
      </c>
      <c r="N136" s="553">
        <f t="shared" si="64"/>
        <v>0</v>
      </c>
      <c r="O136" s="552"/>
      <c r="P136" s="547">
        <f t="shared" si="65"/>
        <v>0</v>
      </c>
      <c r="Q136" s="548">
        <f t="shared" si="65"/>
        <v>0</v>
      </c>
      <c r="R136" s="553">
        <f t="shared" si="65"/>
        <v>0</v>
      </c>
      <c r="S136" s="554"/>
    </row>
    <row r="137" spans="1:19" s="548" customFormat="1" ht="15" hidden="1" outlineLevel="1" x14ac:dyDescent="0.25">
      <c r="A137" s="547"/>
      <c r="C137" s="549">
        <v>62306000</v>
      </c>
      <c r="D137" s="548" t="s">
        <v>1258</v>
      </c>
      <c r="E137" s="550">
        <v>6</v>
      </c>
      <c r="F137" s="548">
        <v>0</v>
      </c>
      <c r="G137" s="551">
        <f t="shared" si="61"/>
        <v>0</v>
      </c>
      <c r="H137" s="552">
        <f t="shared" si="62"/>
        <v>0</v>
      </c>
      <c r="I137" s="547">
        <f t="shared" si="64"/>
        <v>0</v>
      </c>
      <c r="J137" s="548">
        <f t="shared" si="64"/>
        <v>0</v>
      </c>
      <c r="K137" s="548">
        <f t="shared" si="64"/>
        <v>0</v>
      </c>
      <c r="L137" s="548">
        <f t="shared" si="64"/>
        <v>0</v>
      </c>
      <c r="M137" s="548">
        <f t="shared" si="64"/>
        <v>0</v>
      </c>
      <c r="N137" s="553">
        <f t="shared" si="64"/>
        <v>0</v>
      </c>
      <c r="O137" s="552"/>
      <c r="P137" s="547">
        <f t="shared" si="65"/>
        <v>0</v>
      </c>
      <c r="Q137" s="548">
        <f t="shared" si="65"/>
        <v>0</v>
      </c>
      <c r="R137" s="553">
        <f t="shared" si="65"/>
        <v>0</v>
      </c>
      <c r="S137" s="554"/>
    </row>
    <row r="138" spans="1:19" s="548" customFormat="1" ht="15" hidden="1" outlineLevel="1" x14ac:dyDescent="0.25">
      <c r="A138" s="547"/>
      <c r="C138" s="549">
        <v>62307000</v>
      </c>
      <c r="D138" s="548" t="s">
        <v>1259</v>
      </c>
      <c r="E138" s="550">
        <v>7</v>
      </c>
      <c r="F138" s="548">
        <v>0</v>
      </c>
      <c r="G138" s="551">
        <f t="shared" si="61"/>
        <v>0</v>
      </c>
      <c r="H138" s="552">
        <f t="shared" si="62"/>
        <v>0</v>
      </c>
      <c r="I138" s="547">
        <f t="shared" si="64"/>
        <v>0</v>
      </c>
      <c r="J138" s="548">
        <f t="shared" si="64"/>
        <v>0</v>
      </c>
      <c r="K138" s="548">
        <f t="shared" si="64"/>
        <v>0</v>
      </c>
      <c r="L138" s="548">
        <f t="shared" si="64"/>
        <v>0</v>
      </c>
      <c r="M138" s="548">
        <f t="shared" si="64"/>
        <v>0</v>
      </c>
      <c r="N138" s="553">
        <f t="shared" si="64"/>
        <v>0</v>
      </c>
      <c r="O138" s="552"/>
      <c r="P138" s="547">
        <f t="shared" si="65"/>
        <v>0</v>
      </c>
      <c r="Q138" s="548">
        <f t="shared" si="65"/>
        <v>0</v>
      </c>
      <c r="R138" s="553">
        <f t="shared" si="65"/>
        <v>0</v>
      </c>
      <c r="S138" s="554"/>
    </row>
    <row r="139" spans="1:19" s="548" customFormat="1" ht="15" hidden="1" outlineLevel="1" x14ac:dyDescent="0.25">
      <c r="A139" s="547"/>
      <c r="C139" s="549">
        <v>62308000</v>
      </c>
      <c r="D139" s="548" t="s">
        <v>1260</v>
      </c>
      <c r="E139" s="550">
        <v>8</v>
      </c>
      <c r="F139" s="548">
        <v>0</v>
      </c>
      <c r="G139" s="551">
        <f t="shared" si="61"/>
        <v>0</v>
      </c>
      <c r="H139" s="552">
        <f t="shared" si="62"/>
        <v>0</v>
      </c>
      <c r="I139" s="547">
        <f t="shared" si="64"/>
        <v>0</v>
      </c>
      <c r="J139" s="548">
        <f t="shared" si="64"/>
        <v>0</v>
      </c>
      <c r="K139" s="548">
        <f t="shared" si="64"/>
        <v>0</v>
      </c>
      <c r="L139" s="548">
        <f t="shared" si="64"/>
        <v>0</v>
      </c>
      <c r="M139" s="548">
        <f t="shared" si="64"/>
        <v>0</v>
      </c>
      <c r="N139" s="553">
        <f t="shared" si="64"/>
        <v>0</v>
      </c>
      <c r="O139" s="552"/>
      <c r="P139" s="547">
        <f t="shared" si="65"/>
        <v>0</v>
      </c>
      <c r="Q139" s="548">
        <f t="shared" si="65"/>
        <v>0</v>
      </c>
      <c r="R139" s="553">
        <f t="shared" si="65"/>
        <v>0</v>
      </c>
      <c r="S139" s="554"/>
    </row>
    <row r="140" spans="1:19" s="548" customFormat="1" ht="15" hidden="1" outlineLevel="1" x14ac:dyDescent="0.25">
      <c r="A140" s="547"/>
      <c r="C140" s="549">
        <v>62309000</v>
      </c>
      <c r="D140" s="548" t="s">
        <v>1261</v>
      </c>
      <c r="E140" s="550">
        <v>9</v>
      </c>
      <c r="F140" s="548">
        <v>0</v>
      </c>
      <c r="G140" s="551">
        <f t="shared" si="61"/>
        <v>0</v>
      </c>
      <c r="H140" s="552">
        <f t="shared" si="62"/>
        <v>0</v>
      </c>
      <c r="I140" s="547">
        <f t="shared" si="64"/>
        <v>0</v>
      </c>
      <c r="J140" s="548">
        <f t="shared" si="64"/>
        <v>0</v>
      </c>
      <c r="K140" s="548">
        <f t="shared" si="64"/>
        <v>0</v>
      </c>
      <c r="L140" s="548">
        <f t="shared" si="64"/>
        <v>0</v>
      </c>
      <c r="M140" s="548">
        <f t="shared" si="64"/>
        <v>0</v>
      </c>
      <c r="N140" s="553">
        <f t="shared" si="64"/>
        <v>0</v>
      </c>
      <c r="O140" s="552"/>
      <c r="P140" s="547">
        <f t="shared" si="65"/>
        <v>0</v>
      </c>
      <c r="Q140" s="548">
        <f t="shared" si="65"/>
        <v>0</v>
      </c>
      <c r="R140" s="553">
        <f t="shared" si="65"/>
        <v>0</v>
      </c>
      <c r="S140" s="554"/>
    </row>
    <row r="141" spans="1:19" s="548" customFormat="1" ht="15" hidden="1" outlineLevel="1" x14ac:dyDescent="0.25">
      <c r="A141" s="547"/>
      <c r="B141" s="555"/>
      <c r="C141" s="556"/>
      <c r="D141" s="555"/>
      <c r="E141" s="557"/>
      <c r="F141" s="555"/>
      <c r="G141" s="558"/>
      <c r="H141" s="587">
        <f t="shared" ref="H141:H142" si="66">+F141-SUM(I141:R141)</f>
        <v>0</v>
      </c>
      <c r="I141" s="559"/>
      <c r="J141" s="555"/>
      <c r="K141" s="555"/>
      <c r="L141" s="555"/>
      <c r="M141" s="555"/>
      <c r="N141" s="560"/>
      <c r="O141" s="587"/>
      <c r="P141" s="559"/>
      <c r="Q141" s="555"/>
      <c r="R141" s="560"/>
      <c r="S141" s="554"/>
    </row>
    <row r="142" spans="1:19" s="542" customFormat="1" ht="16.5" collapsed="1" x14ac:dyDescent="0.25">
      <c r="A142" s="541"/>
      <c r="B142" s="542" t="s">
        <v>1262</v>
      </c>
      <c r="C142" s="543"/>
      <c r="E142" s="543"/>
      <c r="F142" s="542">
        <f>SUM(F143:F152)</f>
        <v>-150000</v>
      </c>
      <c r="G142" s="544">
        <f t="shared" si="61"/>
        <v>-2.5846471956577927E-2</v>
      </c>
      <c r="H142" s="545">
        <f t="shared" si="66"/>
        <v>0</v>
      </c>
      <c r="I142" s="541">
        <f t="shared" ref="I142:N142" si="67">SUM(I143:I152)</f>
        <v>0</v>
      </c>
      <c r="J142" s="542">
        <f t="shared" si="67"/>
        <v>0</v>
      </c>
      <c r="K142" s="542">
        <f t="shared" si="67"/>
        <v>0</v>
      </c>
      <c r="L142" s="542">
        <f t="shared" si="67"/>
        <v>0</v>
      </c>
      <c r="M142" s="542">
        <f t="shared" si="67"/>
        <v>0</v>
      </c>
      <c r="N142" s="544">
        <f t="shared" si="67"/>
        <v>0</v>
      </c>
      <c r="O142" s="545"/>
      <c r="P142" s="541">
        <f>SUM(P143:P152)</f>
        <v>0</v>
      </c>
      <c r="Q142" s="542">
        <f>SUM(Q143:Q152)</f>
        <v>0</v>
      </c>
      <c r="R142" s="544">
        <f>SUM(R143:R152)</f>
        <v>-150000</v>
      </c>
      <c r="S142" s="546"/>
    </row>
    <row r="143" spans="1:19" s="548" customFormat="1" ht="15" hidden="1" outlineLevel="1" x14ac:dyDescent="0.25">
      <c r="A143" s="547"/>
      <c r="C143" s="549">
        <v>62401000</v>
      </c>
      <c r="D143" s="548" t="s">
        <v>1263</v>
      </c>
      <c r="E143" s="550">
        <v>1</v>
      </c>
      <c r="F143" s="548">
        <v>0</v>
      </c>
      <c r="G143" s="551">
        <f t="shared" si="61"/>
        <v>0</v>
      </c>
      <c r="H143" s="552">
        <f t="shared" si="50"/>
        <v>0</v>
      </c>
      <c r="I143" s="547">
        <f t="shared" ref="I143:N151" si="68">IF($E143=I$3,$F143,0)</f>
        <v>0</v>
      </c>
      <c r="J143" s="548">
        <f t="shared" si="68"/>
        <v>0</v>
      </c>
      <c r="K143" s="548">
        <f t="shared" si="68"/>
        <v>0</v>
      </c>
      <c r="L143" s="548">
        <f t="shared" si="68"/>
        <v>0</v>
      </c>
      <c r="M143" s="548">
        <f t="shared" si="68"/>
        <v>0</v>
      </c>
      <c r="N143" s="553">
        <f t="shared" si="68"/>
        <v>0</v>
      </c>
      <c r="O143" s="552"/>
      <c r="P143" s="547">
        <f t="shared" ref="P143:R151" si="69">IF($E143=P$3,$F143,0)</f>
        <v>0</v>
      </c>
      <c r="Q143" s="548">
        <f t="shared" si="69"/>
        <v>0</v>
      </c>
      <c r="R143" s="553">
        <f t="shared" si="69"/>
        <v>0</v>
      </c>
      <c r="S143" s="554"/>
    </row>
    <row r="144" spans="1:19" s="548" customFormat="1" ht="15" hidden="1" outlineLevel="1" x14ac:dyDescent="0.25">
      <c r="A144" s="547"/>
      <c r="C144" s="549">
        <v>62402000</v>
      </c>
      <c r="D144" s="548" t="s">
        <v>1264</v>
      </c>
      <c r="E144" s="550">
        <v>2</v>
      </c>
      <c r="F144" s="548">
        <v>0</v>
      </c>
      <c r="G144" s="551">
        <f t="shared" si="61"/>
        <v>0</v>
      </c>
      <c r="H144" s="552">
        <f t="shared" si="50"/>
        <v>0</v>
      </c>
      <c r="I144" s="547">
        <f t="shared" si="68"/>
        <v>0</v>
      </c>
      <c r="J144" s="548">
        <f t="shared" si="68"/>
        <v>0</v>
      </c>
      <c r="K144" s="548">
        <f t="shared" si="68"/>
        <v>0</v>
      </c>
      <c r="L144" s="548">
        <f t="shared" si="68"/>
        <v>0</v>
      </c>
      <c r="M144" s="548">
        <f t="shared" si="68"/>
        <v>0</v>
      </c>
      <c r="N144" s="553">
        <f t="shared" si="68"/>
        <v>0</v>
      </c>
      <c r="O144" s="552"/>
      <c r="P144" s="547">
        <f t="shared" si="69"/>
        <v>0</v>
      </c>
      <c r="Q144" s="548">
        <f t="shared" si="69"/>
        <v>0</v>
      </c>
      <c r="R144" s="553">
        <f t="shared" si="69"/>
        <v>0</v>
      </c>
      <c r="S144" s="554"/>
    </row>
    <row r="145" spans="1:19" s="548" customFormat="1" ht="15" hidden="1" outlineLevel="1" x14ac:dyDescent="0.25">
      <c r="A145" s="547"/>
      <c r="C145" s="549">
        <v>62403000</v>
      </c>
      <c r="D145" s="548" t="s">
        <v>1265</v>
      </c>
      <c r="E145" s="550">
        <v>3</v>
      </c>
      <c r="F145" s="548">
        <v>0</v>
      </c>
      <c r="G145" s="551">
        <f t="shared" si="61"/>
        <v>0</v>
      </c>
      <c r="H145" s="552">
        <f t="shared" si="50"/>
        <v>0</v>
      </c>
      <c r="I145" s="547">
        <f t="shared" si="68"/>
        <v>0</v>
      </c>
      <c r="J145" s="548">
        <f t="shared" si="68"/>
        <v>0</v>
      </c>
      <c r="K145" s="548">
        <f t="shared" si="68"/>
        <v>0</v>
      </c>
      <c r="L145" s="548">
        <f t="shared" si="68"/>
        <v>0</v>
      </c>
      <c r="M145" s="548">
        <f t="shared" si="68"/>
        <v>0</v>
      </c>
      <c r="N145" s="553">
        <f t="shared" si="68"/>
        <v>0</v>
      </c>
      <c r="O145" s="552"/>
      <c r="P145" s="547">
        <f t="shared" si="69"/>
        <v>0</v>
      </c>
      <c r="Q145" s="548">
        <f t="shared" si="69"/>
        <v>0</v>
      </c>
      <c r="R145" s="553">
        <f t="shared" si="69"/>
        <v>0</v>
      </c>
      <c r="S145" s="554"/>
    </row>
    <row r="146" spans="1:19" s="548" customFormat="1" ht="15" hidden="1" outlineLevel="1" x14ac:dyDescent="0.25">
      <c r="A146" s="547"/>
      <c r="C146" s="549">
        <v>62404000</v>
      </c>
      <c r="D146" s="548" t="s">
        <v>1266</v>
      </c>
      <c r="E146" s="550">
        <v>4</v>
      </c>
      <c r="F146" s="548">
        <v>0</v>
      </c>
      <c r="G146" s="551">
        <f t="shared" si="61"/>
        <v>0</v>
      </c>
      <c r="H146" s="552">
        <f t="shared" si="50"/>
        <v>0</v>
      </c>
      <c r="I146" s="547">
        <f t="shared" si="68"/>
        <v>0</v>
      </c>
      <c r="J146" s="548">
        <f t="shared" si="68"/>
        <v>0</v>
      </c>
      <c r="K146" s="548">
        <f t="shared" si="68"/>
        <v>0</v>
      </c>
      <c r="L146" s="548">
        <f t="shared" si="68"/>
        <v>0</v>
      </c>
      <c r="M146" s="548">
        <f t="shared" si="68"/>
        <v>0</v>
      </c>
      <c r="N146" s="553">
        <f t="shared" si="68"/>
        <v>0</v>
      </c>
      <c r="O146" s="552"/>
      <c r="P146" s="547">
        <f t="shared" si="69"/>
        <v>0</v>
      </c>
      <c r="Q146" s="548">
        <f t="shared" si="69"/>
        <v>0</v>
      </c>
      <c r="R146" s="553">
        <f t="shared" si="69"/>
        <v>0</v>
      </c>
      <c r="S146" s="554"/>
    </row>
    <row r="147" spans="1:19" s="548" customFormat="1" ht="15" hidden="1" outlineLevel="1" x14ac:dyDescent="0.25">
      <c r="A147" s="547"/>
      <c r="C147" s="549">
        <v>62405000</v>
      </c>
      <c r="D147" s="548" t="s">
        <v>1267</v>
      </c>
      <c r="E147" s="550">
        <v>5</v>
      </c>
      <c r="F147" s="548">
        <v>0</v>
      </c>
      <c r="G147" s="551">
        <f t="shared" si="61"/>
        <v>0</v>
      </c>
      <c r="H147" s="552">
        <f t="shared" si="50"/>
        <v>0</v>
      </c>
      <c r="I147" s="547">
        <f t="shared" si="68"/>
        <v>0</v>
      </c>
      <c r="J147" s="548">
        <f t="shared" si="68"/>
        <v>0</v>
      </c>
      <c r="K147" s="548">
        <f t="shared" si="68"/>
        <v>0</v>
      </c>
      <c r="L147" s="548">
        <f t="shared" si="68"/>
        <v>0</v>
      </c>
      <c r="M147" s="548">
        <f t="shared" si="68"/>
        <v>0</v>
      </c>
      <c r="N147" s="553">
        <f t="shared" si="68"/>
        <v>0</v>
      </c>
      <c r="O147" s="552"/>
      <c r="P147" s="547">
        <f t="shared" si="69"/>
        <v>0</v>
      </c>
      <c r="Q147" s="548">
        <f t="shared" si="69"/>
        <v>0</v>
      </c>
      <c r="R147" s="553">
        <f t="shared" si="69"/>
        <v>0</v>
      </c>
      <c r="S147" s="554"/>
    </row>
    <row r="148" spans="1:19" s="548" customFormat="1" ht="15" hidden="1" outlineLevel="1" x14ac:dyDescent="0.25">
      <c r="A148" s="547"/>
      <c r="C148" s="549">
        <v>62406000</v>
      </c>
      <c r="D148" s="548" t="s">
        <v>1268</v>
      </c>
      <c r="E148" s="550">
        <v>6</v>
      </c>
      <c r="F148" s="548">
        <v>0</v>
      </c>
      <c r="G148" s="551">
        <f t="shared" si="61"/>
        <v>0</v>
      </c>
      <c r="H148" s="552">
        <f t="shared" si="50"/>
        <v>0</v>
      </c>
      <c r="I148" s="547">
        <f t="shared" si="68"/>
        <v>0</v>
      </c>
      <c r="J148" s="548">
        <f t="shared" si="68"/>
        <v>0</v>
      </c>
      <c r="K148" s="548">
        <f t="shared" si="68"/>
        <v>0</v>
      </c>
      <c r="L148" s="548">
        <f t="shared" si="68"/>
        <v>0</v>
      </c>
      <c r="M148" s="548">
        <f t="shared" si="68"/>
        <v>0</v>
      </c>
      <c r="N148" s="553">
        <f t="shared" si="68"/>
        <v>0</v>
      </c>
      <c r="O148" s="552"/>
      <c r="P148" s="547">
        <f t="shared" si="69"/>
        <v>0</v>
      </c>
      <c r="Q148" s="548">
        <f t="shared" si="69"/>
        <v>0</v>
      </c>
      <c r="R148" s="553">
        <f t="shared" si="69"/>
        <v>0</v>
      </c>
      <c r="S148" s="554"/>
    </row>
    <row r="149" spans="1:19" s="548" customFormat="1" ht="15" hidden="1" outlineLevel="1" x14ac:dyDescent="0.25">
      <c r="A149" s="547"/>
      <c r="C149" s="549">
        <v>62407000</v>
      </c>
      <c r="D149" s="548" t="s">
        <v>1269</v>
      </c>
      <c r="E149" s="550">
        <v>7</v>
      </c>
      <c r="F149" s="548">
        <v>0</v>
      </c>
      <c r="G149" s="551">
        <f t="shared" si="61"/>
        <v>0</v>
      </c>
      <c r="H149" s="552">
        <f t="shared" si="50"/>
        <v>0</v>
      </c>
      <c r="I149" s="547">
        <f t="shared" si="68"/>
        <v>0</v>
      </c>
      <c r="J149" s="548">
        <f t="shared" si="68"/>
        <v>0</v>
      </c>
      <c r="K149" s="548">
        <f t="shared" si="68"/>
        <v>0</v>
      </c>
      <c r="L149" s="548">
        <f t="shared" si="68"/>
        <v>0</v>
      </c>
      <c r="M149" s="548">
        <f t="shared" si="68"/>
        <v>0</v>
      </c>
      <c r="N149" s="553">
        <f t="shared" si="68"/>
        <v>0</v>
      </c>
      <c r="O149" s="552"/>
      <c r="P149" s="547">
        <f t="shared" si="69"/>
        <v>0</v>
      </c>
      <c r="Q149" s="548">
        <f t="shared" si="69"/>
        <v>0</v>
      </c>
      <c r="R149" s="553">
        <f t="shared" si="69"/>
        <v>0</v>
      </c>
      <c r="S149" s="554"/>
    </row>
    <row r="150" spans="1:19" s="548" customFormat="1" ht="15" hidden="1" outlineLevel="1" x14ac:dyDescent="0.25">
      <c r="A150" s="547"/>
      <c r="C150" s="549">
        <v>62408000</v>
      </c>
      <c r="D150" s="548" t="s">
        <v>1270</v>
      </c>
      <c r="E150" s="550">
        <v>8</v>
      </c>
      <c r="F150" s="548">
        <v>0</v>
      </c>
      <c r="G150" s="551">
        <f t="shared" si="61"/>
        <v>0</v>
      </c>
      <c r="H150" s="552">
        <f t="shared" si="50"/>
        <v>0</v>
      </c>
      <c r="I150" s="547">
        <f t="shared" si="68"/>
        <v>0</v>
      </c>
      <c r="J150" s="548">
        <f t="shared" si="68"/>
        <v>0</v>
      </c>
      <c r="K150" s="548">
        <f t="shared" si="68"/>
        <v>0</v>
      </c>
      <c r="L150" s="548">
        <f t="shared" si="68"/>
        <v>0</v>
      </c>
      <c r="M150" s="548">
        <f t="shared" si="68"/>
        <v>0</v>
      </c>
      <c r="N150" s="553">
        <f t="shared" si="68"/>
        <v>0</v>
      </c>
      <c r="O150" s="552"/>
      <c r="P150" s="547">
        <f t="shared" si="69"/>
        <v>0</v>
      </c>
      <c r="Q150" s="548">
        <f t="shared" si="69"/>
        <v>0</v>
      </c>
      <c r="R150" s="553">
        <f t="shared" si="69"/>
        <v>0</v>
      </c>
      <c r="S150" s="554"/>
    </row>
    <row r="151" spans="1:19" s="548" customFormat="1" ht="15" hidden="1" outlineLevel="1" x14ac:dyDescent="0.25">
      <c r="A151" s="547"/>
      <c r="C151" s="549">
        <v>62409000</v>
      </c>
      <c r="D151" s="548" t="s">
        <v>1271</v>
      </c>
      <c r="E151" s="550">
        <v>9</v>
      </c>
      <c r="F151" s="548">
        <v>-150000</v>
      </c>
      <c r="G151" s="551">
        <f t="shared" si="61"/>
        <v>-2.5846471956577927E-2</v>
      </c>
      <c r="H151" s="552">
        <f t="shared" si="50"/>
        <v>0</v>
      </c>
      <c r="I151" s="547">
        <f t="shared" si="68"/>
        <v>0</v>
      </c>
      <c r="J151" s="548">
        <f t="shared" si="68"/>
        <v>0</v>
      </c>
      <c r="K151" s="548">
        <f t="shared" si="68"/>
        <v>0</v>
      </c>
      <c r="L151" s="548">
        <f t="shared" si="68"/>
        <v>0</v>
      </c>
      <c r="M151" s="548">
        <f t="shared" si="68"/>
        <v>0</v>
      </c>
      <c r="N151" s="553">
        <f t="shared" si="68"/>
        <v>0</v>
      </c>
      <c r="O151" s="552"/>
      <c r="P151" s="547">
        <f t="shared" si="69"/>
        <v>0</v>
      </c>
      <c r="Q151" s="548">
        <f t="shared" si="69"/>
        <v>0</v>
      </c>
      <c r="R151" s="553">
        <f t="shared" si="69"/>
        <v>-150000</v>
      </c>
      <c r="S151" s="554"/>
    </row>
    <row r="152" spans="1:19" s="548" customFormat="1" ht="15" hidden="1" outlineLevel="1" x14ac:dyDescent="0.25">
      <c r="A152" s="547"/>
      <c r="B152" s="555"/>
      <c r="C152" s="556"/>
      <c r="D152" s="555"/>
      <c r="E152" s="557"/>
      <c r="F152" s="555"/>
      <c r="G152" s="558"/>
      <c r="H152" s="587">
        <f t="shared" ref="H152:H153" si="70">+F152-SUM(I152:R152)</f>
        <v>0</v>
      </c>
      <c r="I152" s="559"/>
      <c r="J152" s="555"/>
      <c r="K152" s="555"/>
      <c r="L152" s="555"/>
      <c r="M152" s="555"/>
      <c r="N152" s="560"/>
      <c r="O152" s="587"/>
      <c r="P152" s="559"/>
      <c r="Q152" s="555"/>
      <c r="R152" s="560"/>
      <c r="S152" s="554"/>
    </row>
    <row r="153" spans="1:19" s="542" customFormat="1" ht="16.5" collapsed="1" x14ac:dyDescent="0.25">
      <c r="A153" s="541"/>
      <c r="B153" s="542" t="s">
        <v>1272</v>
      </c>
      <c r="C153" s="543"/>
      <c r="E153" s="543"/>
      <c r="F153" s="542">
        <f>SUM(F154:F163)</f>
        <v>-107500</v>
      </c>
      <c r="G153" s="544">
        <f t="shared" si="61"/>
        <v>-1.8523304902214183E-2</v>
      </c>
      <c r="H153" s="545">
        <f t="shared" si="70"/>
        <v>0</v>
      </c>
      <c r="I153" s="541">
        <f t="shared" ref="I153:N153" si="71">SUM(I154:I163)</f>
        <v>0</v>
      </c>
      <c r="J153" s="542">
        <f t="shared" si="71"/>
        <v>-2500</v>
      </c>
      <c r="K153" s="542">
        <f t="shared" si="71"/>
        <v>-2500</v>
      </c>
      <c r="L153" s="542">
        <f t="shared" si="71"/>
        <v>-2500</v>
      </c>
      <c r="M153" s="542">
        <f t="shared" si="71"/>
        <v>-2500</v>
      </c>
      <c r="N153" s="544">
        <f t="shared" si="71"/>
        <v>-2500</v>
      </c>
      <c r="O153" s="545"/>
      <c r="P153" s="541">
        <f>SUM(P154:P163)</f>
        <v>-2500</v>
      </c>
      <c r="Q153" s="542">
        <f>SUM(Q154:Q163)</f>
        <v>-2500</v>
      </c>
      <c r="R153" s="544">
        <f>SUM(R154:R163)</f>
        <v>-90000</v>
      </c>
      <c r="S153" s="546"/>
    </row>
    <row r="154" spans="1:19" s="548" customFormat="1" ht="15" hidden="1" outlineLevel="1" x14ac:dyDescent="0.25">
      <c r="A154" s="547"/>
      <c r="C154" s="549">
        <v>62501000</v>
      </c>
      <c r="D154" s="548" t="s">
        <v>1273</v>
      </c>
      <c r="E154" s="550">
        <v>1</v>
      </c>
      <c r="F154" s="548">
        <v>0</v>
      </c>
      <c r="G154" s="551">
        <f t="shared" si="61"/>
        <v>0</v>
      </c>
      <c r="H154" s="552">
        <f t="shared" si="50"/>
        <v>0</v>
      </c>
      <c r="I154" s="547">
        <f t="shared" ref="I154:N162" si="72">IF($E154=I$3,$F154,0)</f>
        <v>0</v>
      </c>
      <c r="J154" s="548">
        <f t="shared" si="72"/>
        <v>0</v>
      </c>
      <c r="K154" s="548">
        <f t="shared" si="72"/>
        <v>0</v>
      </c>
      <c r="L154" s="548">
        <f t="shared" si="72"/>
        <v>0</v>
      </c>
      <c r="M154" s="548">
        <f t="shared" si="72"/>
        <v>0</v>
      </c>
      <c r="N154" s="553">
        <f t="shared" si="72"/>
        <v>0</v>
      </c>
      <c r="O154" s="552"/>
      <c r="P154" s="547">
        <f t="shared" ref="P154:R162" si="73">IF($E154=P$3,$F154,0)</f>
        <v>0</v>
      </c>
      <c r="Q154" s="548">
        <f t="shared" si="73"/>
        <v>0</v>
      </c>
      <c r="R154" s="553">
        <f t="shared" si="73"/>
        <v>0</v>
      </c>
      <c r="S154" s="554"/>
    </row>
    <row r="155" spans="1:19" s="548" customFormat="1" ht="15" hidden="1" outlineLevel="1" x14ac:dyDescent="0.25">
      <c r="A155" s="547"/>
      <c r="C155" s="549">
        <v>62502000</v>
      </c>
      <c r="D155" s="548" t="s">
        <v>1274</v>
      </c>
      <c r="E155" s="550">
        <v>2</v>
      </c>
      <c r="F155" s="548">
        <v>-2500</v>
      </c>
      <c r="G155" s="551">
        <f t="shared" si="61"/>
        <v>-4.307745326096321E-4</v>
      </c>
      <c r="H155" s="552">
        <f t="shared" si="50"/>
        <v>0</v>
      </c>
      <c r="I155" s="547">
        <f t="shared" si="72"/>
        <v>0</v>
      </c>
      <c r="J155" s="548">
        <f t="shared" si="72"/>
        <v>-2500</v>
      </c>
      <c r="K155" s="548">
        <f t="shared" si="72"/>
        <v>0</v>
      </c>
      <c r="L155" s="548">
        <f t="shared" si="72"/>
        <v>0</v>
      </c>
      <c r="M155" s="548">
        <f t="shared" si="72"/>
        <v>0</v>
      </c>
      <c r="N155" s="553">
        <f t="shared" si="72"/>
        <v>0</v>
      </c>
      <c r="O155" s="552"/>
      <c r="P155" s="547">
        <f t="shared" si="73"/>
        <v>0</v>
      </c>
      <c r="Q155" s="548">
        <f t="shared" si="73"/>
        <v>0</v>
      </c>
      <c r="R155" s="553">
        <f t="shared" si="73"/>
        <v>0</v>
      </c>
      <c r="S155" s="554"/>
    </row>
    <row r="156" spans="1:19" s="548" customFormat="1" ht="15" hidden="1" outlineLevel="1" x14ac:dyDescent="0.25">
      <c r="A156" s="547"/>
      <c r="C156" s="549">
        <v>62503000</v>
      </c>
      <c r="D156" s="548" t="s">
        <v>1275</v>
      </c>
      <c r="E156" s="550">
        <v>3</v>
      </c>
      <c r="F156" s="548">
        <v>-2500</v>
      </c>
      <c r="G156" s="551">
        <f t="shared" si="61"/>
        <v>-4.307745326096321E-4</v>
      </c>
      <c r="H156" s="552">
        <f t="shared" si="50"/>
        <v>0</v>
      </c>
      <c r="I156" s="547">
        <f t="shared" si="72"/>
        <v>0</v>
      </c>
      <c r="J156" s="548">
        <f t="shared" si="72"/>
        <v>0</v>
      </c>
      <c r="K156" s="548">
        <f t="shared" si="72"/>
        <v>-2500</v>
      </c>
      <c r="L156" s="548">
        <f t="shared" si="72"/>
        <v>0</v>
      </c>
      <c r="M156" s="548">
        <f t="shared" si="72"/>
        <v>0</v>
      </c>
      <c r="N156" s="553">
        <f t="shared" si="72"/>
        <v>0</v>
      </c>
      <c r="O156" s="552"/>
      <c r="P156" s="547">
        <f t="shared" si="73"/>
        <v>0</v>
      </c>
      <c r="Q156" s="548">
        <f t="shared" si="73"/>
        <v>0</v>
      </c>
      <c r="R156" s="553">
        <f t="shared" si="73"/>
        <v>0</v>
      </c>
      <c r="S156" s="554"/>
    </row>
    <row r="157" spans="1:19" s="548" customFormat="1" ht="15" hidden="1" outlineLevel="1" x14ac:dyDescent="0.25">
      <c r="A157" s="547"/>
      <c r="C157" s="549">
        <v>62504000</v>
      </c>
      <c r="D157" s="548" t="s">
        <v>1276</v>
      </c>
      <c r="E157" s="550">
        <v>4</v>
      </c>
      <c r="F157" s="548">
        <v>-2500</v>
      </c>
      <c r="G157" s="551">
        <f t="shared" si="61"/>
        <v>-4.307745326096321E-4</v>
      </c>
      <c r="H157" s="552">
        <f t="shared" si="50"/>
        <v>0</v>
      </c>
      <c r="I157" s="547">
        <f t="shared" si="72"/>
        <v>0</v>
      </c>
      <c r="J157" s="548">
        <f t="shared" si="72"/>
        <v>0</v>
      </c>
      <c r="K157" s="548">
        <f t="shared" si="72"/>
        <v>0</v>
      </c>
      <c r="L157" s="548">
        <f t="shared" si="72"/>
        <v>-2500</v>
      </c>
      <c r="M157" s="548">
        <f t="shared" si="72"/>
        <v>0</v>
      </c>
      <c r="N157" s="553">
        <f t="shared" si="72"/>
        <v>0</v>
      </c>
      <c r="O157" s="552"/>
      <c r="P157" s="547">
        <f t="shared" si="73"/>
        <v>0</v>
      </c>
      <c r="Q157" s="548">
        <f t="shared" si="73"/>
        <v>0</v>
      </c>
      <c r="R157" s="553">
        <f t="shared" si="73"/>
        <v>0</v>
      </c>
      <c r="S157" s="554"/>
    </row>
    <row r="158" spans="1:19" s="548" customFormat="1" ht="15" hidden="1" outlineLevel="1" x14ac:dyDescent="0.25">
      <c r="A158" s="547"/>
      <c r="C158" s="549">
        <v>62505000</v>
      </c>
      <c r="D158" s="548" t="s">
        <v>1277</v>
      </c>
      <c r="E158" s="550">
        <v>5</v>
      </c>
      <c r="F158" s="548">
        <v>-2500</v>
      </c>
      <c r="G158" s="551">
        <f t="shared" si="61"/>
        <v>-4.307745326096321E-4</v>
      </c>
      <c r="H158" s="552">
        <f t="shared" si="50"/>
        <v>0</v>
      </c>
      <c r="I158" s="547">
        <f t="shared" si="72"/>
        <v>0</v>
      </c>
      <c r="J158" s="548">
        <f t="shared" si="72"/>
        <v>0</v>
      </c>
      <c r="K158" s="548">
        <f t="shared" si="72"/>
        <v>0</v>
      </c>
      <c r="L158" s="548">
        <f t="shared" si="72"/>
        <v>0</v>
      </c>
      <c r="M158" s="548">
        <f t="shared" si="72"/>
        <v>-2500</v>
      </c>
      <c r="N158" s="553">
        <f t="shared" si="72"/>
        <v>0</v>
      </c>
      <c r="O158" s="552"/>
      <c r="P158" s="547">
        <f t="shared" si="73"/>
        <v>0</v>
      </c>
      <c r="Q158" s="548">
        <f t="shared" si="73"/>
        <v>0</v>
      </c>
      <c r="R158" s="553">
        <f t="shared" si="73"/>
        <v>0</v>
      </c>
      <c r="S158" s="554"/>
    </row>
    <row r="159" spans="1:19" s="548" customFormat="1" ht="15" hidden="1" outlineLevel="1" x14ac:dyDescent="0.25">
      <c r="A159" s="547"/>
      <c r="C159" s="549">
        <v>62506000</v>
      </c>
      <c r="D159" s="548" t="s">
        <v>1278</v>
      </c>
      <c r="E159" s="550">
        <v>6</v>
      </c>
      <c r="F159" s="548">
        <v>-2500</v>
      </c>
      <c r="G159" s="551">
        <f t="shared" si="61"/>
        <v>-4.307745326096321E-4</v>
      </c>
      <c r="H159" s="552">
        <f t="shared" si="50"/>
        <v>0</v>
      </c>
      <c r="I159" s="547">
        <f t="shared" si="72"/>
        <v>0</v>
      </c>
      <c r="J159" s="548">
        <f t="shared" si="72"/>
        <v>0</v>
      </c>
      <c r="K159" s="548">
        <f t="shared" si="72"/>
        <v>0</v>
      </c>
      <c r="L159" s="548">
        <f t="shared" si="72"/>
        <v>0</v>
      </c>
      <c r="M159" s="548">
        <f t="shared" si="72"/>
        <v>0</v>
      </c>
      <c r="N159" s="553">
        <f t="shared" si="72"/>
        <v>-2500</v>
      </c>
      <c r="O159" s="552"/>
      <c r="P159" s="547">
        <f t="shared" si="73"/>
        <v>0</v>
      </c>
      <c r="Q159" s="548">
        <f t="shared" si="73"/>
        <v>0</v>
      </c>
      <c r="R159" s="553">
        <f t="shared" si="73"/>
        <v>0</v>
      </c>
      <c r="S159" s="554"/>
    </row>
    <row r="160" spans="1:19" s="548" customFormat="1" ht="15" hidden="1" outlineLevel="1" x14ac:dyDescent="0.25">
      <c r="A160" s="547"/>
      <c r="C160" s="549">
        <v>62507000</v>
      </c>
      <c r="D160" s="548" t="s">
        <v>1279</v>
      </c>
      <c r="E160" s="550">
        <v>7</v>
      </c>
      <c r="F160" s="548">
        <v>-2500</v>
      </c>
      <c r="G160" s="551">
        <f t="shared" si="61"/>
        <v>-4.307745326096321E-4</v>
      </c>
      <c r="H160" s="552">
        <f t="shared" si="50"/>
        <v>0</v>
      </c>
      <c r="I160" s="547">
        <f t="shared" si="72"/>
        <v>0</v>
      </c>
      <c r="J160" s="548">
        <f t="shared" si="72"/>
        <v>0</v>
      </c>
      <c r="K160" s="548">
        <f t="shared" si="72"/>
        <v>0</v>
      </c>
      <c r="L160" s="548">
        <f t="shared" si="72"/>
        <v>0</v>
      </c>
      <c r="M160" s="548">
        <f t="shared" si="72"/>
        <v>0</v>
      </c>
      <c r="N160" s="553">
        <f t="shared" si="72"/>
        <v>0</v>
      </c>
      <c r="O160" s="552"/>
      <c r="P160" s="547">
        <f t="shared" si="73"/>
        <v>-2500</v>
      </c>
      <c r="Q160" s="548">
        <f t="shared" si="73"/>
        <v>0</v>
      </c>
      <c r="R160" s="553">
        <f t="shared" si="73"/>
        <v>0</v>
      </c>
      <c r="S160" s="554"/>
    </row>
    <row r="161" spans="1:19" s="548" customFormat="1" ht="15" hidden="1" outlineLevel="1" x14ac:dyDescent="0.25">
      <c r="A161" s="547"/>
      <c r="C161" s="549">
        <v>62508000</v>
      </c>
      <c r="D161" s="548" t="s">
        <v>1280</v>
      </c>
      <c r="E161" s="550">
        <v>8</v>
      </c>
      <c r="F161" s="548">
        <v>-2500</v>
      </c>
      <c r="G161" s="551">
        <f t="shared" si="61"/>
        <v>-4.307745326096321E-4</v>
      </c>
      <c r="H161" s="552">
        <f t="shared" si="50"/>
        <v>0</v>
      </c>
      <c r="I161" s="547">
        <f t="shared" si="72"/>
        <v>0</v>
      </c>
      <c r="J161" s="548">
        <f t="shared" si="72"/>
        <v>0</v>
      </c>
      <c r="K161" s="548">
        <f t="shared" si="72"/>
        <v>0</v>
      </c>
      <c r="L161" s="548">
        <f t="shared" si="72"/>
        <v>0</v>
      </c>
      <c r="M161" s="548">
        <f t="shared" si="72"/>
        <v>0</v>
      </c>
      <c r="N161" s="553">
        <f t="shared" si="72"/>
        <v>0</v>
      </c>
      <c r="O161" s="552"/>
      <c r="P161" s="547">
        <f t="shared" si="73"/>
        <v>0</v>
      </c>
      <c r="Q161" s="548">
        <f t="shared" si="73"/>
        <v>-2500</v>
      </c>
      <c r="R161" s="553">
        <f t="shared" si="73"/>
        <v>0</v>
      </c>
      <c r="S161" s="554"/>
    </row>
    <row r="162" spans="1:19" s="548" customFormat="1" ht="15" hidden="1" outlineLevel="1" x14ac:dyDescent="0.25">
      <c r="A162" s="547"/>
      <c r="C162" s="549">
        <v>62509000</v>
      </c>
      <c r="D162" s="548" t="s">
        <v>1281</v>
      </c>
      <c r="E162" s="550">
        <v>9</v>
      </c>
      <c r="F162" s="548">
        <v>-90000</v>
      </c>
      <c r="G162" s="551">
        <f t="shared" si="61"/>
        <v>-1.5507883173946756E-2</v>
      </c>
      <c r="H162" s="552">
        <f t="shared" ref="H162" si="74">+F162-SUM(I162:R162)</f>
        <v>0</v>
      </c>
      <c r="I162" s="547">
        <f t="shared" si="72"/>
        <v>0</v>
      </c>
      <c r="J162" s="548">
        <f t="shared" si="72"/>
        <v>0</v>
      </c>
      <c r="K162" s="548">
        <f t="shared" si="72"/>
        <v>0</v>
      </c>
      <c r="L162" s="548">
        <f t="shared" si="72"/>
        <v>0</v>
      </c>
      <c r="M162" s="548">
        <f t="shared" si="72"/>
        <v>0</v>
      </c>
      <c r="N162" s="553">
        <f t="shared" si="72"/>
        <v>0</v>
      </c>
      <c r="O162" s="552"/>
      <c r="P162" s="547">
        <f t="shared" si="73"/>
        <v>0</v>
      </c>
      <c r="Q162" s="548">
        <f t="shared" si="73"/>
        <v>0</v>
      </c>
      <c r="R162" s="553">
        <f t="shared" si="73"/>
        <v>-90000</v>
      </c>
      <c r="S162" s="554"/>
    </row>
    <row r="163" spans="1:19" s="548" customFormat="1" ht="15" hidden="1" outlineLevel="1" x14ac:dyDescent="0.25">
      <c r="A163" s="547"/>
      <c r="B163" s="555"/>
      <c r="C163" s="556"/>
      <c r="D163" s="555"/>
      <c r="E163" s="557"/>
      <c r="F163" s="555"/>
      <c r="G163" s="558"/>
      <c r="H163" s="587">
        <f t="shared" ref="H163:H173" si="75">+F163-SUM(I163:R163)</f>
        <v>0</v>
      </c>
      <c r="I163" s="559"/>
      <c r="J163" s="555"/>
      <c r="K163" s="555"/>
      <c r="L163" s="555"/>
      <c r="M163" s="555"/>
      <c r="N163" s="560"/>
      <c r="O163" s="587"/>
      <c r="P163" s="559"/>
      <c r="Q163" s="555"/>
      <c r="R163" s="560"/>
      <c r="S163" s="554"/>
    </row>
    <row r="164" spans="1:19" s="542" customFormat="1" ht="16.5" collapsed="1" x14ac:dyDescent="0.25">
      <c r="A164" s="541"/>
      <c r="B164" s="542" t="s">
        <v>1282</v>
      </c>
      <c r="C164" s="543"/>
      <c r="E164" s="543"/>
      <c r="F164" s="542">
        <f>SUM(F165:F174)</f>
        <v>-2060</v>
      </c>
      <c r="G164" s="544">
        <f t="shared" si="61"/>
        <v>-3.5495821487033685E-4</v>
      </c>
      <c r="H164" s="545">
        <f t="shared" si="75"/>
        <v>0</v>
      </c>
      <c r="I164" s="541">
        <f t="shared" ref="I164:N164" si="76">SUM(I165:I174)</f>
        <v>0</v>
      </c>
      <c r="J164" s="542">
        <f t="shared" si="76"/>
        <v>-300</v>
      </c>
      <c r="K164" s="542">
        <f t="shared" si="76"/>
        <v>0</v>
      </c>
      <c r="L164" s="542">
        <f t="shared" si="76"/>
        <v>-60</v>
      </c>
      <c r="M164" s="542">
        <f t="shared" si="76"/>
        <v>0</v>
      </c>
      <c r="N164" s="544">
        <f t="shared" si="76"/>
        <v>0</v>
      </c>
      <c r="O164" s="545"/>
      <c r="P164" s="541">
        <f>SUM(P165:P174)</f>
        <v>-200</v>
      </c>
      <c r="Q164" s="542">
        <f>SUM(Q165:Q174)</f>
        <v>-1500</v>
      </c>
      <c r="R164" s="544">
        <f>SUM(R165:R174)</f>
        <v>0</v>
      </c>
      <c r="S164" s="546"/>
    </row>
    <row r="165" spans="1:19" s="548" customFormat="1" ht="15" hidden="1" outlineLevel="1" x14ac:dyDescent="0.25">
      <c r="A165" s="547"/>
      <c r="C165" s="549">
        <v>62601000</v>
      </c>
      <c r="D165" s="548" t="s">
        <v>1283</v>
      </c>
      <c r="E165" s="550">
        <v>1</v>
      </c>
      <c r="F165" s="548">
        <v>0</v>
      </c>
      <c r="G165" s="551">
        <f t="shared" si="61"/>
        <v>0</v>
      </c>
      <c r="H165" s="552">
        <f t="shared" si="75"/>
        <v>0</v>
      </c>
      <c r="I165" s="547">
        <f t="shared" ref="I165:N173" si="77">IF($E165=I$3,$F165,0)</f>
        <v>0</v>
      </c>
      <c r="J165" s="548">
        <f t="shared" si="77"/>
        <v>0</v>
      </c>
      <c r="K165" s="548">
        <f t="shared" si="77"/>
        <v>0</v>
      </c>
      <c r="L165" s="548">
        <f t="shared" si="77"/>
        <v>0</v>
      </c>
      <c r="M165" s="548">
        <f t="shared" si="77"/>
        <v>0</v>
      </c>
      <c r="N165" s="553">
        <f t="shared" si="77"/>
        <v>0</v>
      </c>
      <c r="O165" s="552"/>
      <c r="P165" s="547">
        <f t="shared" ref="P165:R173" si="78">IF($E165=P$3,$F165,0)</f>
        <v>0</v>
      </c>
      <c r="Q165" s="548">
        <f t="shared" si="78"/>
        <v>0</v>
      </c>
      <c r="R165" s="553">
        <f t="shared" si="78"/>
        <v>0</v>
      </c>
      <c r="S165" s="554"/>
    </row>
    <row r="166" spans="1:19" s="548" customFormat="1" ht="15" hidden="1" outlineLevel="1" x14ac:dyDescent="0.25">
      <c r="A166" s="547"/>
      <c r="C166" s="549">
        <v>62602000</v>
      </c>
      <c r="D166" s="548" t="s">
        <v>1284</v>
      </c>
      <c r="E166" s="550">
        <v>2</v>
      </c>
      <c r="F166" s="548">
        <v>-300</v>
      </c>
      <c r="G166" s="551">
        <f t="shared" si="61"/>
        <v>-5.1692943913155855E-5</v>
      </c>
      <c r="H166" s="552">
        <f t="shared" si="75"/>
        <v>0</v>
      </c>
      <c r="I166" s="547">
        <f t="shared" si="77"/>
        <v>0</v>
      </c>
      <c r="J166" s="548">
        <f t="shared" si="77"/>
        <v>-300</v>
      </c>
      <c r="K166" s="548">
        <f t="shared" si="77"/>
        <v>0</v>
      </c>
      <c r="L166" s="548">
        <f t="shared" si="77"/>
        <v>0</v>
      </c>
      <c r="M166" s="548">
        <f t="shared" si="77"/>
        <v>0</v>
      </c>
      <c r="N166" s="553">
        <f t="shared" si="77"/>
        <v>0</v>
      </c>
      <c r="O166" s="552"/>
      <c r="P166" s="547">
        <f t="shared" si="78"/>
        <v>0</v>
      </c>
      <c r="Q166" s="548">
        <f t="shared" si="78"/>
        <v>0</v>
      </c>
      <c r="R166" s="553">
        <f t="shared" si="78"/>
        <v>0</v>
      </c>
      <c r="S166" s="554"/>
    </row>
    <row r="167" spans="1:19" s="548" customFormat="1" ht="15" hidden="1" outlineLevel="1" x14ac:dyDescent="0.25">
      <c r="A167" s="547"/>
      <c r="C167" s="549">
        <v>62603000</v>
      </c>
      <c r="D167" s="548" t="s">
        <v>1285</v>
      </c>
      <c r="E167" s="550">
        <v>3</v>
      </c>
      <c r="F167" s="548">
        <v>0</v>
      </c>
      <c r="G167" s="551">
        <f t="shared" si="61"/>
        <v>0</v>
      </c>
      <c r="H167" s="552">
        <f t="shared" si="75"/>
        <v>0</v>
      </c>
      <c r="I167" s="547">
        <f t="shared" si="77"/>
        <v>0</v>
      </c>
      <c r="J167" s="548">
        <f t="shared" si="77"/>
        <v>0</v>
      </c>
      <c r="K167" s="548">
        <f t="shared" si="77"/>
        <v>0</v>
      </c>
      <c r="L167" s="548">
        <f t="shared" si="77"/>
        <v>0</v>
      </c>
      <c r="M167" s="548">
        <f t="shared" si="77"/>
        <v>0</v>
      </c>
      <c r="N167" s="553">
        <f t="shared" si="77"/>
        <v>0</v>
      </c>
      <c r="O167" s="552"/>
      <c r="P167" s="547">
        <f t="shared" si="78"/>
        <v>0</v>
      </c>
      <c r="Q167" s="548">
        <f t="shared" si="78"/>
        <v>0</v>
      </c>
      <c r="R167" s="553">
        <f t="shared" si="78"/>
        <v>0</v>
      </c>
      <c r="S167" s="554"/>
    </row>
    <row r="168" spans="1:19" s="548" customFormat="1" ht="15" hidden="1" outlineLevel="1" x14ac:dyDescent="0.25">
      <c r="A168" s="547"/>
      <c r="C168" s="549">
        <v>62604000</v>
      </c>
      <c r="D168" s="548" t="s">
        <v>1286</v>
      </c>
      <c r="E168" s="550">
        <v>4</v>
      </c>
      <c r="F168" s="548">
        <v>-60</v>
      </c>
      <c r="G168" s="551">
        <f t="shared" si="61"/>
        <v>-1.0338588782631171E-5</v>
      </c>
      <c r="H168" s="552">
        <f t="shared" si="75"/>
        <v>0</v>
      </c>
      <c r="I168" s="547">
        <f t="shared" si="77"/>
        <v>0</v>
      </c>
      <c r="J168" s="548">
        <f t="shared" si="77"/>
        <v>0</v>
      </c>
      <c r="K168" s="548">
        <f t="shared" si="77"/>
        <v>0</v>
      </c>
      <c r="L168" s="548">
        <f t="shared" si="77"/>
        <v>-60</v>
      </c>
      <c r="M168" s="548">
        <f t="shared" si="77"/>
        <v>0</v>
      </c>
      <c r="N168" s="553">
        <f t="shared" si="77"/>
        <v>0</v>
      </c>
      <c r="O168" s="552"/>
      <c r="P168" s="547">
        <f t="shared" si="78"/>
        <v>0</v>
      </c>
      <c r="Q168" s="548">
        <f t="shared" si="78"/>
        <v>0</v>
      </c>
      <c r="R168" s="553">
        <f t="shared" si="78"/>
        <v>0</v>
      </c>
      <c r="S168" s="554"/>
    </row>
    <row r="169" spans="1:19" s="548" customFormat="1" ht="15" hidden="1" outlineLevel="1" x14ac:dyDescent="0.25">
      <c r="A169" s="547"/>
      <c r="C169" s="549">
        <v>62605000</v>
      </c>
      <c r="D169" s="548" t="s">
        <v>1287</v>
      </c>
      <c r="E169" s="550">
        <v>5</v>
      </c>
      <c r="F169" s="548">
        <v>0</v>
      </c>
      <c r="G169" s="551">
        <f t="shared" si="61"/>
        <v>0</v>
      </c>
      <c r="H169" s="552">
        <f t="shared" si="75"/>
        <v>0</v>
      </c>
      <c r="I169" s="547">
        <f t="shared" si="77"/>
        <v>0</v>
      </c>
      <c r="J169" s="548">
        <f t="shared" si="77"/>
        <v>0</v>
      </c>
      <c r="K169" s="548">
        <f t="shared" si="77"/>
        <v>0</v>
      </c>
      <c r="L169" s="548">
        <f t="shared" si="77"/>
        <v>0</v>
      </c>
      <c r="M169" s="548">
        <f t="shared" si="77"/>
        <v>0</v>
      </c>
      <c r="N169" s="553">
        <f t="shared" si="77"/>
        <v>0</v>
      </c>
      <c r="O169" s="552"/>
      <c r="P169" s="547">
        <f t="shared" si="78"/>
        <v>0</v>
      </c>
      <c r="Q169" s="548">
        <f t="shared" si="78"/>
        <v>0</v>
      </c>
      <c r="R169" s="553">
        <f t="shared" si="78"/>
        <v>0</v>
      </c>
      <c r="S169" s="554"/>
    </row>
    <row r="170" spans="1:19" s="548" customFormat="1" ht="15" hidden="1" outlineLevel="1" x14ac:dyDescent="0.25">
      <c r="A170" s="547"/>
      <c r="C170" s="549">
        <v>62606000</v>
      </c>
      <c r="D170" s="548" t="s">
        <v>1288</v>
      </c>
      <c r="E170" s="550">
        <v>6</v>
      </c>
      <c r="F170" s="548">
        <v>0</v>
      </c>
      <c r="G170" s="551">
        <f t="shared" si="61"/>
        <v>0</v>
      </c>
      <c r="H170" s="552">
        <f t="shared" si="75"/>
        <v>0</v>
      </c>
      <c r="I170" s="547">
        <f t="shared" si="77"/>
        <v>0</v>
      </c>
      <c r="J170" s="548">
        <f t="shared" si="77"/>
        <v>0</v>
      </c>
      <c r="K170" s="548">
        <f t="shared" si="77"/>
        <v>0</v>
      </c>
      <c r="L170" s="548">
        <f t="shared" si="77"/>
        <v>0</v>
      </c>
      <c r="M170" s="548">
        <f t="shared" si="77"/>
        <v>0</v>
      </c>
      <c r="N170" s="553">
        <f t="shared" si="77"/>
        <v>0</v>
      </c>
      <c r="O170" s="552"/>
      <c r="P170" s="547">
        <f t="shared" si="78"/>
        <v>0</v>
      </c>
      <c r="Q170" s="548">
        <f t="shared" si="78"/>
        <v>0</v>
      </c>
      <c r="R170" s="553">
        <f t="shared" si="78"/>
        <v>0</v>
      </c>
      <c r="S170" s="554"/>
    </row>
    <row r="171" spans="1:19" s="548" customFormat="1" ht="15" hidden="1" outlineLevel="1" x14ac:dyDescent="0.25">
      <c r="A171" s="547"/>
      <c r="C171" s="549">
        <v>62607000</v>
      </c>
      <c r="D171" s="548" t="s">
        <v>1289</v>
      </c>
      <c r="E171" s="550">
        <v>7</v>
      </c>
      <c r="F171" s="548">
        <v>-200</v>
      </c>
      <c r="G171" s="551">
        <f t="shared" si="61"/>
        <v>-3.4461962608770567E-5</v>
      </c>
      <c r="H171" s="552">
        <f t="shared" si="75"/>
        <v>0</v>
      </c>
      <c r="I171" s="547">
        <f t="shared" si="77"/>
        <v>0</v>
      </c>
      <c r="J171" s="548">
        <f t="shared" si="77"/>
        <v>0</v>
      </c>
      <c r="K171" s="548">
        <f t="shared" si="77"/>
        <v>0</v>
      </c>
      <c r="L171" s="548">
        <f t="shared" si="77"/>
        <v>0</v>
      </c>
      <c r="M171" s="548">
        <f t="shared" si="77"/>
        <v>0</v>
      </c>
      <c r="N171" s="553">
        <f t="shared" si="77"/>
        <v>0</v>
      </c>
      <c r="O171" s="552"/>
      <c r="P171" s="547">
        <f t="shared" si="78"/>
        <v>-200</v>
      </c>
      <c r="Q171" s="548">
        <f t="shared" si="78"/>
        <v>0</v>
      </c>
      <c r="R171" s="553">
        <f t="shared" si="78"/>
        <v>0</v>
      </c>
      <c r="S171" s="554"/>
    </row>
    <row r="172" spans="1:19" s="548" customFormat="1" ht="15" hidden="1" outlineLevel="1" x14ac:dyDescent="0.25">
      <c r="A172" s="547"/>
      <c r="C172" s="549">
        <v>62608000</v>
      </c>
      <c r="D172" s="548" t="s">
        <v>1290</v>
      </c>
      <c r="E172" s="550">
        <v>8</v>
      </c>
      <c r="F172" s="548">
        <v>-1500</v>
      </c>
      <c r="G172" s="551">
        <f t="shared" si="61"/>
        <v>-2.5846471956577927E-4</v>
      </c>
      <c r="H172" s="552">
        <f t="shared" si="75"/>
        <v>0</v>
      </c>
      <c r="I172" s="547">
        <f t="shared" si="77"/>
        <v>0</v>
      </c>
      <c r="J172" s="548">
        <f t="shared" si="77"/>
        <v>0</v>
      </c>
      <c r="K172" s="548">
        <f t="shared" si="77"/>
        <v>0</v>
      </c>
      <c r="L172" s="548">
        <f t="shared" si="77"/>
        <v>0</v>
      </c>
      <c r="M172" s="548">
        <f t="shared" si="77"/>
        <v>0</v>
      </c>
      <c r="N172" s="553">
        <f t="shared" si="77"/>
        <v>0</v>
      </c>
      <c r="O172" s="552"/>
      <c r="P172" s="547">
        <f t="shared" si="78"/>
        <v>0</v>
      </c>
      <c r="Q172" s="548">
        <f t="shared" si="78"/>
        <v>-1500</v>
      </c>
      <c r="R172" s="553">
        <f t="shared" si="78"/>
        <v>0</v>
      </c>
      <c r="S172" s="554"/>
    </row>
    <row r="173" spans="1:19" s="548" customFormat="1" ht="15" hidden="1" outlineLevel="1" x14ac:dyDescent="0.25">
      <c r="A173" s="547"/>
      <c r="C173" s="549">
        <v>62609000</v>
      </c>
      <c r="D173" s="548" t="s">
        <v>1291</v>
      </c>
      <c r="E173" s="550">
        <v>9</v>
      </c>
      <c r="F173" s="548">
        <v>0</v>
      </c>
      <c r="G173" s="551">
        <f t="shared" si="61"/>
        <v>0</v>
      </c>
      <c r="H173" s="552">
        <f t="shared" si="75"/>
        <v>0</v>
      </c>
      <c r="I173" s="547">
        <f t="shared" si="77"/>
        <v>0</v>
      </c>
      <c r="J173" s="548">
        <f t="shared" si="77"/>
        <v>0</v>
      </c>
      <c r="K173" s="548">
        <f t="shared" si="77"/>
        <v>0</v>
      </c>
      <c r="L173" s="548">
        <f t="shared" si="77"/>
        <v>0</v>
      </c>
      <c r="M173" s="548">
        <f t="shared" si="77"/>
        <v>0</v>
      </c>
      <c r="N173" s="553">
        <f t="shared" si="77"/>
        <v>0</v>
      </c>
      <c r="O173" s="552"/>
      <c r="P173" s="547">
        <f t="shared" si="78"/>
        <v>0</v>
      </c>
      <c r="Q173" s="548">
        <f t="shared" si="78"/>
        <v>0</v>
      </c>
      <c r="R173" s="553">
        <f t="shared" si="78"/>
        <v>0</v>
      </c>
      <c r="S173" s="554"/>
    </row>
    <row r="174" spans="1:19" s="548" customFormat="1" ht="15" hidden="1" outlineLevel="1" x14ac:dyDescent="0.25">
      <c r="A174" s="547"/>
      <c r="B174" s="555"/>
      <c r="C174" s="556"/>
      <c r="D174" s="555"/>
      <c r="E174" s="557"/>
      <c r="F174" s="555"/>
      <c r="G174" s="558"/>
      <c r="H174" s="587">
        <f t="shared" ref="H174:H195" si="79">+F174-SUM(I174:R174)</f>
        <v>0</v>
      </c>
      <c r="I174" s="559"/>
      <c r="J174" s="555"/>
      <c r="K174" s="555"/>
      <c r="L174" s="555"/>
      <c r="M174" s="555"/>
      <c r="N174" s="560"/>
      <c r="O174" s="587"/>
      <c r="P174" s="559"/>
      <c r="Q174" s="555"/>
      <c r="R174" s="560"/>
      <c r="S174" s="554"/>
    </row>
    <row r="175" spans="1:19" s="542" customFormat="1" ht="16.5" collapsed="1" x14ac:dyDescent="0.25">
      <c r="A175" s="541"/>
      <c r="B175" s="542" t="s">
        <v>1292</v>
      </c>
      <c r="C175" s="543"/>
      <c r="E175" s="543"/>
      <c r="F175" s="542">
        <f>SUM(F176:F185)</f>
        <v>-94000</v>
      </c>
      <c r="G175" s="544">
        <f t="shared" si="61"/>
        <v>-1.6197122426122167E-2</v>
      </c>
      <c r="H175" s="545">
        <f t="shared" si="79"/>
        <v>0</v>
      </c>
      <c r="I175" s="541">
        <f t="shared" ref="I175:N175" si="80">SUM(I176:I185)</f>
        <v>-75000</v>
      </c>
      <c r="J175" s="542">
        <f t="shared" si="80"/>
        <v>-3000</v>
      </c>
      <c r="K175" s="542">
        <f t="shared" si="80"/>
        <v>-4000</v>
      </c>
      <c r="L175" s="542">
        <f t="shared" si="80"/>
        <v>-2500</v>
      </c>
      <c r="M175" s="542">
        <f t="shared" si="80"/>
        <v>-7500</v>
      </c>
      <c r="N175" s="544">
        <f t="shared" si="80"/>
        <v>-2000</v>
      </c>
      <c r="O175" s="545"/>
      <c r="P175" s="541">
        <f>SUM(P176:P185)</f>
        <v>0</v>
      </c>
      <c r="Q175" s="542">
        <f>SUM(Q176:Q185)</f>
        <v>0</v>
      </c>
      <c r="R175" s="544">
        <f>SUM(R176:R185)</f>
        <v>0</v>
      </c>
      <c r="S175" s="546"/>
    </row>
    <row r="176" spans="1:19" s="548" customFormat="1" ht="15" hidden="1" outlineLevel="1" x14ac:dyDescent="0.25">
      <c r="A176" s="547"/>
      <c r="C176" s="549">
        <v>62701000</v>
      </c>
      <c r="D176" s="548" t="s">
        <v>1293</v>
      </c>
      <c r="E176" s="550">
        <v>1</v>
      </c>
      <c r="F176" s="548">
        <v>-75000</v>
      </c>
      <c r="G176" s="551">
        <f t="shared" si="61"/>
        <v>-1.2923235978288964E-2</v>
      </c>
      <c r="H176" s="552">
        <f t="shared" si="79"/>
        <v>0</v>
      </c>
      <c r="I176" s="547">
        <f t="shared" ref="I176:N184" si="81">IF($E176=I$3,$F176,0)</f>
        <v>-75000</v>
      </c>
      <c r="J176" s="548">
        <f t="shared" si="81"/>
        <v>0</v>
      </c>
      <c r="K176" s="548">
        <f t="shared" si="81"/>
        <v>0</v>
      </c>
      <c r="L176" s="548">
        <f t="shared" si="81"/>
        <v>0</v>
      </c>
      <c r="M176" s="548">
        <f t="shared" si="81"/>
        <v>0</v>
      </c>
      <c r="N176" s="553">
        <f t="shared" si="81"/>
        <v>0</v>
      </c>
      <c r="O176" s="552"/>
      <c r="P176" s="547">
        <f t="shared" ref="P176:R184" si="82">IF($E176=P$3,$F176,0)</f>
        <v>0</v>
      </c>
      <c r="Q176" s="548">
        <f t="shared" si="82"/>
        <v>0</v>
      </c>
      <c r="R176" s="553">
        <f t="shared" si="82"/>
        <v>0</v>
      </c>
      <c r="S176" s="554"/>
    </row>
    <row r="177" spans="1:19" s="548" customFormat="1" ht="15" hidden="1" outlineLevel="1" x14ac:dyDescent="0.25">
      <c r="A177" s="547"/>
      <c r="C177" s="549">
        <v>62702000</v>
      </c>
      <c r="D177" s="548" t="s">
        <v>1294</v>
      </c>
      <c r="E177" s="550">
        <v>2</v>
      </c>
      <c r="F177" s="548">
        <v>-3000</v>
      </c>
      <c r="G177" s="551">
        <f t="shared" si="61"/>
        <v>-5.1692943913155855E-4</v>
      </c>
      <c r="H177" s="552">
        <f t="shared" si="79"/>
        <v>0</v>
      </c>
      <c r="I177" s="547">
        <f t="shared" si="81"/>
        <v>0</v>
      </c>
      <c r="J177" s="548">
        <f t="shared" si="81"/>
        <v>-3000</v>
      </c>
      <c r="K177" s="548">
        <f t="shared" si="81"/>
        <v>0</v>
      </c>
      <c r="L177" s="548">
        <f t="shared" si="81"/>
        <v>0</v>
      </c>
      <c r="M177" s="548">
        <f t="shared" si="81"/>
        <v>0</v>
      </c>
      <c r="N177" s="553">
        <f t="shared" si="81"/>
        <v>0</v>
      </c>
      <c r="O177" s="552"/>
      <c r="P177" s="547">
        <f t="shared" si="82"/>
        <v>0</v>
      </c>
      <c r="Q177" s="548">
        <f t="shared" si="82"/>
        <v>0</v>
      </c>
      <c r="R177" s="553">
        <f t="shared" si="82"/>
        <v>0</v>
      </c>
      <c r="S177" s="554"/>
    </row>
    <row r="178" spans="1:19" s="548" customFormat="1" ht="15" hidden="1" outlineLevel="1" x14ac:dyDescent="0.25">
      <c r="A178" s="547"/>
      <c r="C178" s="549">
        <v>62703000</v>
      </c>
      <c r="D178" s="548" t="s">
        <v>1295</v>
      </c>
      <c r="E178" s="550">
        <v>3</v>
      </c>
      <c r="F178" s="548">
        <v>-4000</v>
      </c>
      <c r="G178" s="551">
        <f t="shared" si="61"/>
        <v>-6.8923925217541143E-4</v>
      </c>
      <c r="H178" s="552">
        <f t="shared" si="79"/>
        <v>0</v>
      </c>
      <c r="I178" s="547">
        <f t="shared" si="81"/>
        <v>0</v>
      </c>
      <c r="J178" s="548">
        <f t="shared" si="81"/>
        <v>0</v>
      </c>
      <c r="K178" s="548">
        <f t="shared" si="81"/>
        <v>-4000</v>
      </c>
      <c r="L178" s="548">
        <f t="shared" si="81"/>
        <v>0</v>
      </c>
      <c r="M178" s="548">
        <f t="shared" si="81"/>
        <v>0</v>
      </c>
      <c r="N178" s="553">
        <f t="shared" si="81"/>
        <v>0</v>
      </c>
      <c r="O178" s="552"/>
      <c r="P178" s="547">
        <f t="shared" si="82"/>
        <v>0</v>
      </c>
      <c r="Q178" s="548">
        <f t="shared" si="82"/>
        <v>0</v>
      </c>
      <c r="R178" s="553">
        <f t="shared" si="82"/>
        <v>0</v>
      </c>
      <c r="S178" s="554"/>
    </row>
    <row r="179" spans="1:19" s="548" customFormat="1" ht="15" hidden="1" outlineLevel="1" x14ac:dyDescent="0.25">
      <c r="A179" s="547"/>
      <c r="C179" s="549">
        <v>62704000</v>
      </c>
      <c r="D179" s="548" t="s">
        <v>1296</v>
      </c>
      <c r="E179" s="550">
        <v>4</v>
      </c>
      <c r="F179" s="548">
        <v>-2500</v>
      </c>
      <c r="G179" s="551">
        <f t="shared" si="61"/>
        <v>-4.307745326096321E-4</v>
      </c>
      <c r="H179" s="552">
        <f t="shared" si="79"/>
        <v>0</v>
      </c>
      <c r="I179" s="547">
        <f t="shared" si="81"/>
        <v>0</v>
      </c>
      <c r="J179" s="548">
        <f t="shared" si="81"/>
        <v>0</v>
      </c>
      <c r="K179" s="548">
        <f t="shared" si="81"/>
        <v>0</v>
      </c>
      <c r="L179" s="548">
        <f t="shared" si="81"/>
        <v>-2500</v>
      </c>
      <c r="M179" s="548">
        <f t="shared" si="81"/>
        <v>0</v>
      </c>
      <c r="N179" s="553">
        <f t="shared" si="81"/>
        <v>0</v>
      </c>
      <c r="O179" s="552"/>
      <c r="P179" s="547">
        <f t="shared" si="82"/>
        <v>0</v>
      </c>
      <c r="Q179" s="548">
        <f t="shared" si="82"/>
        <v>0</v>
      </c>
      <c r="R179" s="553">
        <f t="shared" si="82"/>
        <v>0</v>
      </c>
      <c r="S179" s="554"/>
    </row>
    <row r="180" spans="1:19" s="548" customFormat="1" ht="15" hidden="1" outlineLevel="1" x14ac:dyDescent="0.25">
      <c r="A180" s="547"/>
      <c r="C180" s="549">
        <v>62705000</v>
      </c>
      <c r="D180" s="548" t="s">
        <v>1297</v>
      </c>
      <c r="E180" s="550">
        <v>5</v>
      </c>
      <c r="F180" s="548">
        <v>-7500</v>
      </c>
      <c r="G180" s="551">
        <f t="shared" si="61"/>
        <v>-1.2923235978288964E-3</v>
      </c>
      <c r="H180" s="552">
        <f t="shared" si="79"/>
        <v>0</v>
      </c>
      <c r="I180" s="547">
        <f t="shared" si="81"/>
        <v>0</v>
      </c>
      <c r="J180" s="548">
        <f t="shared" si="81"/>
        <v>0</v>
      </c>
      <c r="K180" s="548">
        <f t="shared" si="81"/>
        <v>0</v>
      </c>
      <c r="L180" s="548">
        <f t="shared" si="81"/>
        <v>0</v>
      </c>
      <c r="M180" s="548">
        <f t="shared" si="81"/>
        <v>-7500</v>
      </c>
      <c r="N180" s="553">
        <f t="shared" si="81"/>
        <v>0</v>
      </c>
      <c r="O180" s="552"/>
      <c r="P180" s="547">
        <f t="shared" si="82"/>
        <v>0</v>
      </c>
      <c r="Q180" s="548">
        <f t="shared" si="82"/>
        <v>0</v>
      </c>
      <c r="R180" s="553">
        <f t="shared" si="82"/>
        <v>0</v>
      </c>
      <c r="S180" s="554"/>
    </row>
    <row r="181" spans="1:19" s="548" customFormat="1" ht="15" hidden="1" outlineLevel="1" x14ac:dyDescent="0.25">
      <c r="A181" s="547"/>
      <c r="C181" s="549">
        <v>62706000</v>
      </c>
      <c r="D181" s="548" t="s">
        <v>1298</v>
      </c>
      <c r="E181" s="550">
        <v>6</v>
      </c>
      <c r="F181" s="548">
        <v>-2000</v>
      </c>
      <c r="G181" s="551">
        <f t="shared" si="61"/>
        <v>-3.4461962608770572E-4</v>
      </c>
      <c r="H181" s="552">
        <f t="shared" si="79"/>
        <v>0</v>
      </c>
      <c r="I181" s="547">
        <f t="shared" si="81"/>
        <v>0</v>
      </c>
      <c r="J181" s="548">
        <f t="shared" si="81"/>
        <v>0</v>
      </c>
      <c r="K181" s="548">
        <f t="shared" si="81"/>
        <v>0</v>
      </c>
      <c r="L181" s="548">
        <f t="shared" si="81"/>
        <v>0</v>
      </c>
      <c r="M181" s="548">
        <f t="shared" si="81"/>
        <v>0</v>
      </c>
      <c r="N181" s="553">
        <f t="shared" si="81"/>
        <v>-2000</v>
      </c>
      <c r="O181" s="552"/>
      <c r="P181" s="547">
        <f t="shared" si="82"/>
        <v>0</v>
      </c>
      <c r="Q181" s="548">
        <f t="shared" si="82"/>
        <v>0</v>
      </c>
      <c r="R181" s="553">
        <f t="shared" si="82"/>
        <v>0</v>
      </c>
      <c r="S181" s="554"/>
    </row>
    <row r="182" spans="1:19" s="548" customFormat="1" ht="15" hidden="1" outlineLevel="1" x14ac:dyDescent="0.25">
      <c r="A182" s="547"/>
      <c r="C182" s="549">
        <v>62707000</v>
      </c>
      <c r="D182" s="548" t="s">
        <v>1299</v>
      </c>
      <c r="E182" s="550">
        <v>7</v>
      </c>
      <c r="F182" s="548">
        <v>0</v>
      </c>
      <c r="G182" s="551">
        <f t="shared" si="61"/>
        <v>0</v>
      </c>
      <c r="H182" s="552">
        <f t="shared" si="79"/>
        <v>0</v>
      </c>
      <c r="I182" s="547">
        <f t="shared" si="81"/>
        <v>0</v>
      </c>
      <c r="J182" s="548">
        <f t="shared" si="81"/>
        <v>0</v>
      </c>
      <c r="K182" s="548">
        <f t="shared" si="81"/>
        <v>0</v>
      </c>
      <c r="L182" s="548">
        <f t="shared" si="81"/>
        <v>0</v>
      </c>
      <c r="M182" s="548">
        <f t="shared" si="81"/>
        <v>0</v>
      </c>
      <c r="N182" s="553">
        <f t="shared" si="81"/>
        <v>0</v>
      </c>
      <c r="O182" s="552"/>
      <c r="P182" s="547">
        <f t="shared" si="82"/>
        <v>0</v>
      </c>
      <c r="Q182" s="548">
        <f t="shared" si="82"/>
        <v>0</v>
      </c>
      <c r="R182" s="553">
        <f t="shared" si="82"/>
        <v>0</v>
      </c>
      <c r="S182" s="554"/>
    </row>
    <row r="183" spans="1:19" s="548" customFormat="1" ht="15" hidden="1" outlineLevel="1" x14ac:dyDescent="0.25">
      <c r="A183" s="547"/>
      <c r="C183" s="549">
        <v>62708000</v>
      </c>
      <c r="D183" s="548" t="s">
        <v>1300</v>
      </c>
      <c r="E183" s="550">
        <v>8</v>
      </c>
      <c r="F183" s="548">
        <v>0</v>
      </c>
      <c r="G183" s="551">
        <f t="shared" si="61"/>
        <v>0</v>
      </c>
      <c r="H183" s="552">
        <f t="shared" si="79"/>
        <v>0</v>
      </c>
      <c r="I183" s="547">
        <f t="shared" si="81"/>
        <v>0</v>
      </c>
      <c r="J183" s="548">
        <f t="shared" si="81"/>
        <v>0</v>
      </c>
      <c r="K183" s="548">
        <f t="shared" si="81"/>
        <v>0</v>
      </c>
      <c r="L183" s="548">
        <f t="shared" si="81"/>
        <v>0</v>
      </c>
      <c r="M183" s="548">
        <f t="shared" si="81"/>
        <v>0</v>
      </c>
      <c r="N183" s="553">
        <f t="shared" si="81"/>
        <v>0</v>
      </c>
      <c r="O183" s="552"/>
      <c r="P183" s="547">
        <f t="shared" si="82"/>
        <v>0</v>
      </c>
      <c r="Q183" s="548">
        <f t="shared" si="82"/>
        <v>0</v>
      </c>
      <c r="R183" s="553">
        <f t="shared" si="82"/>
        <v>0</v>
      </c>
      <c r="S183" s="554"/>
    </row>
    <row r="184" spans="1:19" s="548" customFormat="1" ht="15" hidden="1" outlineLevel="1" x14ac:dyDescent="0.25">
      <c r="A184" s="547"/>
      <c r="C184" s="549">
        <v>62709000</v>
      </c>
      <c r="D184" s="548" t="s">
        <v>1301</v>
      </c>
      <c r="E184" s="550">
        <v>9</v>
      </c>
      <c r="F184" s="548">
        <v>0</v>
      </c>
      <c r="G184" s="551">
        <f t="shared" si="61"/>
        <v>0</v>
      </c>
      <c r="H184" s="552">
        <f t="shared" si="79"/>
        <v>0</v>
      </c>
      <c r="I184" s="547">
        <f t="shared" si="81"/>
        <v>0</v>
      </c>
      <c r="J184" s="548">
        <f t="shared" si="81"/>
        <v>0</v>
      </c>
      <c r="K184" s="548">
        <f t="shared" si="81"/>
        <v>0</v>
      </c>
      <c r="L184" s="548">
        <f t="shared" si="81"/>
        <v>0</v>
      </c>
      <c r="M184" s="548">
        <f t="shared" si="81"/>
        <v>0</v>
      </c>
      <c r="N184" s="553">
        <f t="shared" si="81"/>
        <v>0</v>
      </c>
      <c r="O184" s="552"/>
      <c r="P184" s="547">
        <f t="shared" si="82"/>
        <v>0</v>
      </c>
      <c r="Q184" s="548">
        <f t="shared" si="82"/>
        <v>0</v>
      </c>
      <c r="R184" s="553">
        <f t="shared" si="82"/>
        <v>0</v>
      </c>
      <c r="S184" s="554"/>
    </row>
    <row r="185" spans="1:19" s="548" customFormat="1" ht="15" hidden="1" outlineLevel="1" x14ac:dyDescent="0.25">
      <c r="A185" s="547"/>
      <c r="B185" s="555"/>
      <c r="C185" s="556"/>
      <c r="D185" s="555"/>
      <c r="E185" s="557"/>
      <c r="F185" s="555"/>
      <c r="G185" s="558"/>
      <c r="H185" s="587">
        <f t="shared" si="79"/>
        <v>0</v>
      </c>
      <c r="I185" s="559"/>
      <c r="J185" s="555"/>
      <c r="K185" s="555"/>
      <c r="L185" s="555"/>
      <c r="M185" s="555"/>
      <c r="N185" s="560"/>
      <c r="O185" s="587"/>
      <c r="P185" s="559"/>
      <c r="Q185" s="555"/>
      <c r="R185" s="560"/>
      <c r="S185" s="554"/>
    </row>
    <row r="186" spans="1:19" s="542" customFormat="1" ht="16.5" collapsed="1" x14ac:dyDescent="0.25">
      <c r="A186" s="541"/>
      <c r="B186" s="542" t="s">
        <v>1302</v>
      </c>
      <c r="C186" s="543"/>
      <c r="E186" s="543"/>
      <c r="F186" s="542">
        <f>SUM(F187:F196)</f>
        <v>-11100</v>
      </c>
      <c r="G186" s="544">
        <f t="shared" si="61"/>
        <v>-1.9126389247867666E-3</v>
      </c>
      <c r="H186" s="545">
        <f t="shared" si="79"/>
        <v>0</v>
      </c>
      <c r="I186" s="541">
        <f t="shared" ref="I186:N186" si="83">SUM(I187:I196)</f>
        <v>-3000</v>
      </c>
      <c r="J186" s="542">
        <f t="shared" si="83"/>
        <v>-4500</v>
      </c>
      <c r="K186" s="542">
        <f t="shared" si="83"/>
        <v>-2500</v>
      </c>
      <c r="L186" s="542">
        <f t="shared" si="83"/>
        <v>-7000</v>
      </c>
      <c r="M186" s="542">
        <f t="shared" si="83"/>
        <v>-2500</v>
      </c>
      <c r="N186" s="544">
        <f t="shared" si="83"/>
        <v>-1500</v>
      </c>
      <c r="O186" s="545"/>
      <c r="P186" s="541">
        <f>SUM(P187:P196)</f>
        <v>-600</v>
      </c>
      <c r="Q186" s="542">
        <f>SUM(Q187:Q196)</f>
        <v>-1500</v>
      </c>
      <c r="R186" s="544">
        <f>SUM(R187:R196)</f>
        <v>12000</v>
      </c>
      <c r="S186" s="546"/>
    </row>
    <row r="187" spans="1:19" s="548" customFormat="1" ht="15" hidden="1" outlineLevel="1" x14ac:dyDescent="0.25">
      <c r="A187" s="547"/>
      <c r="C187" s="549">
        <v>62801000</v>
      </c>
      <c r="D187" s="548" t="s">
        <v>1303</v>
      </c>
      <c r="E187" s="550">
        <v>1</v>
      </c>
      <c r="F187" s="548">
        <v>-3000</v>
      </c>
      <c r="G187" s="551">
        <f t="shared" si="61"/>
        <v>-5.1692943913155855E-4</v>
      </c>
      <c r="H187" s="552">
        <f t="shared" si="79"/>
        <v>0</v>
      </c>
      <c r="I187" s="547">
        <f t="shared" ref="I187:N195" si="84">IF($E187=I$3,$F187,0)</f>
        <v>-3000</v>
      </c>
      <c r="J187" s="548">
        <f t="shared" si="84"/>
        <v>0</v>
      </c>
      <c r="K187" s="548">
        <f t="shared" si="84"/>
        <v>0</v>
      </c>
      <c r="L187" s="548">
        <f t="shared" si="84"/>
        <v>0</v>
      </c>
      <c r="M187" s="548">
        <f t="shared" si="84"/>
        <v>0</v>
      </c>
      <c r="N187" s="553">
        <f t="shared" si="84"/>
        <v>0</v>
      </c>
      <c r="O187" s="552"/>
      <c r="P187" s="547">
        <f t="shared" ref="P187:R195" si="85">IF($E187=P$3,$F187,0)</f>
        <v>0</v>
      </c>
      <c r="Q187" s="548">
        <f t="shared" si="85"/>
        <v>0</v>
      </c>
      <c r="R187" s="553">
        <f t="shared" si="85"/>
        <v>0</v>
      </c>
      <c r="S187" s="554"/>
    </row>
    <row r="188" spans="1:19" s="548" customFormat="1" ht="15" hidden="1" outlineLevel="1" x14ac:dyDescent="0.25">
      <c r="A188" s="547"/>
      <c r="C188" s="549">
        <v>62802000</v>
      </c>
      <c r="D188" s="548" t="s">
        <v>1304</v>
      </c>
      <c r="E188" s="550">
        <v>2</v>
      </c>
      <c r="F188" s="548">
        <v>-4500</v>
      </c>
      <c r="G188" s="551">
        <f t="shared" si="61"/>
        <v>-7.7539415869733782E-4</v>
      </c>
      <c r="H188" s="552">
        <f t="shared" si="79"/>
        <v>0</v>
      </c>
      <c r="I188" s="547">
        <f t="shared" si="84"/>
        <v>0</v>
      </c>
      <c r="J188" s="548">
        <f t="shared" si="84"/>
        <v>-4500</v>
      </c>
      <c r="K188" s="548">
        <f t="shared" si="84"/>
        <v>0</v>
      </c>
      <c r="L188" s="548">
        <f t="shared" si="84"/>
        <v>0</v>
      </c>
      <c r="M188" s="548">
        <f t="shared" si="84"/>
        <v>0</v>
      </c>
      <c r="N188" s="553">
        <f t="shared" si="84"/>
        <v>0</v>
      </c>
      <c r="O188" s="552"/>
      <c r="P188" s="547">
        <f t="shared" si="85"/>
        <v>0</v>
      </c>
      <c r="Q188" s="548">
        <f t="shared" si="85"/>
        <v>0</v>
      </c>
      <c r="R188" s="553">
        <f t="shared" si="85"/>
        <v>0</v>
      </c>
      <c r="S188" s="554"/>
    </row>
    <row r="189" spans="1:19" s="548" customFormat="1" ht="15" hidden="1" outlineLevel="1" x14ac:dyDescent="0.25">
      <c r="A189" s="547"/>
      <c r="C189" s="549">
        <v>62803000</v>
      </c>
      <c r="D189" s="548" t="s">
        <v>1305</v>
      </c>
      <c r="E189" s="550">
        <v>3</v>
      </c>
      <c r="F189" s="548">
        <v>-2500</v>
      </c>
      <c r="G189" s="551">
        <f t="shared" si="61"/>
        <v>-4.307745326096321E-4</v>
      </c>
      <c r="H189" s="552">
        <f t="shared" si="79"/>
        <v>0</v>
      </c>
      <c r="I189" s="547">
        <f t="shared" si="84"/>
        <v>0</v>
      </c>
      <c r="J189" s="548">
        <f t="shared" si="84"/>
        <v>0</v>
      </c>
      <c r="K189" s="548">
        <f t="shared" si="84"/>
        <v>-2500</v>
      </c>
      <c r="L189" s="548">
        <f t="shared" si="84"/>
        <v>0</v>
      </c>
      <c r="M189" s="548">
        <f t="shared" si="84"/>
        <v>0</v>
      </c>
      <c r="N189" s="553">
        <f t="shared" si="84"/>
        <v>0</v>
      </c>
      <c r="O189" s="552"/>
      <c r="P189" s="547">
        <f t="shared" si="85"/>
        <v>0</v>
      </c>
      <c r="Q189" s="548">
        <f t="shared" si="85"/>
        <v>0</v>
      </c>
      <c r="R189" s="553">
        <f t="shared" si="85"/>
        <v>0</v>
      </c>
      <c r="S189" s="554"/>
    </row>
    <row r="190" spans="1:19" s="548" customFormat="1" ht="15" hidden="1" outlineLevel="1" x14ac:dyDescent="0.25">
      <c r="A190" s="547"/>
      <c r="C190" s="549">
        <v>62804000</v>
      </c>
      <c r="D190" s="548" t="s">
        <v>1306</v>
      </c>
      <c r="E190" s="550">
        <v>4</v>
      </c>
      <c r="F190" s="548">
        <v>-7000</v>
      </c>
      <c r="G190" s="551">
        <f t="shared" si="61"/>
        <v>-1.2061686913069699E-3</v>
      </c>
      <c r="H190" s="552">
        <f t="shared" si="79"/>
        <v>0</v>
      </c>
      <c r="I190" s="547">
        <f t="shared" si="84"/>
        <v>0</v>
      </c>
      <c r="J190" s="548">
        <f t="shared" si="84"/>
        <v>0</v>
      </c>
      <c r="K190" s="548">
        <f t="shared" si="84"/>
        <v>0</v>
      </c>
      <c r="L190" s="548">
        <f t="shared" si="84"/>
        <v>-7000</v>
      </c>
      <c r="M190" s="548">
        <f t="shared" si="84"/>
        <v>0</v>
      </c>
      <c r="N190" s="553">
        <f t="shared" si="84"/>
        <v>0</v>
      </c>
      <c r="O190" s="552"/>
      <c r="P190" s="547">
        <f t="shared" si="85"/>
        <v>0</v>
      </c>
      <c r="Q190" s="548">
        <f t="shared" si="85"/>
        <v>0</v>
      </c>
      <c r="R190" s="553">
        <f t="shared" si="85"/>
        <v>0</v>
      </c>
      <c r="S190" s="554"/>
    </row>
    <row r="191" spans="1:19" s="548" customFormat="1" ht="15" hidden="1" outlineLevel="1" x14ac:dyDescent="0.25">
      <c r="A191" s="547"/>
      <c r="C191" s="549">
        <v>62805000</v>
      </c>
      <c r="D191" s="548" t="s">
        <v>1307</v>
      </c>
      <c r="E191" s="550">
        <v>5</v>
      </c>
      <c r="F191" s="548">
        <v>-2500</v>
      </c>
      <c r="G191" s="551">
        <f t="shared" si="61"/>
        <v>-4.307745326096321E-4</v>
      </c>
      <c r="H191" s="552">
        <f t="shared" si="79"/>
        <v>0</v>
      </c>
      <c r="I191" s="547">
        <f t="shared" si="84"/>
        <v>0</v>
      </c>
      <c r="J191" s="548">
        <f t="shared" si="84"/>
        <v>0</v>
      </c>
      <c r="K191" s="548">
        <f t="shared" si="84"/>
        <v>0</v>
      </c>
      <c r="L191" s="548">
        <f t="shared" si="84"/>
        <v>0</v>
      </c>
      <c r="M191" s="548">
        <f t="shared" si="84"/>
        <v>-2500</v>
      </c>
      <c r="N191" s="553">
        <f t="shared" si="84"/>
        <v>0</v>
      </c>
      <c r="O191" s="552"/>
      <c r="P191" s="547">
        <f t="shared" si="85"/>
        <v>0</v>
      </c>
      <c r="Q191" s="548">
        <f t="shared" si="85"/>
        <v>0</v>
      </c>
      <c r="R191" s="553">
        <f t="shared" si="85"/>
        <v>0</v>
      </c>
      <c r="S191" s="554"/>
    </row>
    <row r="192" spans="1:19" s="548" customFormat="1" ht="15" hidden="1" outlineLevel="1" x14ac:dyDescent="0.25">
      <c r="A192" s="547"/>
      <c r="C192" s="549">
        <v>62806000</v>
      </c>
      <c r="D192" s="548" t="s">
        <v>1308</v>
      </c>
      <c r="E192" s="550">
        <v>6</v>
      </c>
      <c r="F192" s="548">
        <v>-1500</v>
      </c>
      <c r="G192" s="551">
        <f t="shared" si="61"/>
        <v>-2.5846471956577927E-4</v>
      </c>
      <c r="H192" s="552">
        <f t="shared" si="79"/>
        <v>0</v>
      </c>
      <c r="I192" s="547">
        <f t="shared" si="84"/>
        <v>0</v>
      </c>
      <c r="J192" s="548">
        <f t="shared" si="84"/>
        <v>0</v>
      </c>
      <c r="K192" s="548">
        <f t="shared" si="84"/>
        <v>0</v>
      </c>
      <c r="L192" s="548">
        <f t="shared" si="84"/>
        <v>0</v>
      </c>
      <c r="M192" s="548">
        <f t="shared" si="84"/>
        <v>0</v>
      </c>
      <c r="N192" s="553">
        <f t="shared" si="84"/>
        <v>-1500</v>
      </c>
      <c r="O192" s="552"/>
      <c r="P192" s="547">
        <f t="shared" si="85"/>
        <v>0</v>
      </c>
      <c r="Q192" s="548">
        <f t="shared" si="85"/>
        <v>0</v>
      </c>
      <c r="R192" s="553">
        <f t="shared" si="85"/>
        <v>0</v>
      </c>
      <c r="S192" s="554"/>
    </row>
    <row r="193" spans="1:19" s="548" customFormat="1" ht="15" hidden="1" outlineLevel="1" x14ac:dyDescent="0.25">
      <c r="A193" s="547"/>
      <c r="C193" s="549">
        <v>62807000</v>
      </c>
      <c r="D193" s="548" t="s">
        <v>1309</v>
      </c>
      <c r="E193" s="550">
        <v>7</v>
      </c>
      <c r="F193" s="548">
        <v>-600</v>
      </c>
      <c r="G193" s="551">
        <f t="shared" ref="G193:G258" si="86">IFERROR(F193/F$5,0)</f>
        <v>-1.0338588782631171E-4</v>
      </c>
      <c r="H193" s="552">
        <f t="shared" si="79"/>
        <v>0</v>
      </c>
      <c r="I193" s="547">
        <f t="shared" si="84"/>
        <v>0</v>
      </c>
      <c r="J193" s="548">
        <f t="shared" si="84"/>
        <v>0</v>
      </c>
      <c r="K193" s="548">
        <f t="shared" si="84"/>
        <v>0</v>
      </c>
      <c r="L193" s="548">
        <f t="shared" si="84"/>
        <v>0</v>
      </c>
      <c r="M193" s="548">
        <f t="shared" si="84"/>
        <v>0</v>
      </c>
      <c r="N193" s="553">
        <f t="shared" si="84"/>
        <v>0</v>
      </c>
      <c r="O193" s="552"/>
      <c r="P193" s="547">
        <f t="shared" si="85"/>
        <v>-600</v>
      </c>
      <c r="Q193" s="548">
        <f t="shared" si="85"/>
        <v>0</v>
      </c>
      <c r="R193" s="553">
        <f t="shared" si="85"/>
        <v>0</v>
      </c>
      <c r="S193" s="554"/>
    </row>
    <row r="194" spans="1:19" s="548" customFormat="1" ht="15" hidden="1" outlineLevel="1" x14ac:dyDescent="0.25">
      <c r="A194" s="547"/>
      <c r="C194" s="549">
        <v>62808000</v>
      </c>
      <c r="D194" s="548" t="s">
        <v>1310</v>
      </c>
      <c r="E194" s="550">
        <v>8</v>
      </c>
      <c r="F194" s="548">
        <v>-1500</v>
      </c>
      <c r="G194" s="551">
        <f t="shared" si="86"/>
        <v>-2.5846471956577927E-4</v>
      </c>
      <c r="H194" s="552">
        <f t="shared" si="79"/>
        <v>0</v>
      </c>
      <c r="I194" s="547">
        <f t="shared" si="84"/>
        <v>0</v>
      </c>
      <c r="J194" s="548">
        <f t="shared" si="84"/>
        <v>0</v>
      </c>
      <c r="K194" s="548">
        <f t="shared" si="84"/>
        <v>0</v>
      </c>
      <c r="L194" s="548">
        <f t="shared" si="84"/>
        <v>0</v>
      </c>
      <c r="M194" s="548">
        <f t="shared" si="84"/>
        <v>0</v>
      </c>
      <c r="N194" s="553">
        <f t="shared" si="84"/>
        <v>0</v>
      </c>
      <c r="O194" s="552"/>
      <c r="P194" s="547">
        <f t="shared" si="85"/>
        <v>0</v>
      </c>
      <c r="Q194" s="548">
        <f t="shared" si="85"/>
        <v>-1500</v>
      </c>
      <c r="R194" s="553">
        <f t="shared" si="85"/>
        <v>0</v>
      </c>
      <c r="S194" s="554"/>
    </row>
    <row r="195" spans="1:19" s="548" customFormat="1" ht="15" hidden="1" outlineLevel="1" x14ac:dyDescent="0.25">
      <c r="A195" s="547"/>
      <c r="C195" s="549">
        <v>62809000</v>
      </c>
      <c r="D195" s="548" t="s">
        <v>1311</v>
      </c>
      <c r="E195" s="550">
        <v>9</v>
      </c>
      <c r="F195" s="548">
        <f>--12000</f>
        <v>12000</v>
      </c>
      <c r="G195" s="551">
        <f t="shared" si="86"/>
        <v>2.0677177565262342E-3</v>
      </c>
      <c r="H195" s="552">
        <f t="shared" si="79"/>
        <v>0</v>
      </c>
      <c r="I195" s="547">
        <f t="shared" si="84"/>
        <v>0</v>
      </c>
      <c r="J195" s="548">
        <f t="shared" si="84"/>
        <v>0</v>
      </c>
      <c r="K195" s="548">
        <f t="shared" si="84"/>
        <v>0</v>
      </c>
      <c r="L195" s="548">
        <f t="shared" si="84"/>
        <v>0</v>
      </c>
      <c r="M195" s="548">
        <f t="shared" si="84"/>
        <v>0</v>
      </c>
      <c r="N195" s="553">
        <f t="shared" si="84"/>
        <v>0</v>
      </c>
      <c r="O195" s="552"/>
      <c r="P195" s="547">
        <f t="shared" si="85"/>
        <v>0</v>
      </c>
      <c r="Q195" s="548">
        <f t="shared" si="85"/>
        <v>0</v>
      </c>
      <c r="R195" s="553">
        <f t="shared" si="85"/>
        <v>12000</v>
      </c>
      <c r="S195" s="554"/>
    </row>
    <row r="196" spans="1:19" s="548" customFormat="1" ht="15" hidden="1" outlineLevel="1" x14ac:dyDescent="0.25">
      <c r="A196" s="547"/>
      <c r="B196" s="555"/>
      <c r="C196" s="556"/>
      <c r="D196" s="555"/>
      <c r="E196" s="557"/>
      <c r="F196" s="555"/>
      <c r="G196" s="558"/>
      <c r="H196" s="587">
        <f t="shared" ref="H196:H206" si="87">+F196-SUM(I196:R196)</f>
        <v>0</v>
      </c>
      <c r="I196" s="559"/>
      <c r="J196" s="555"/>
      <c r="K196" s="555"/>
      <c r="L196" s="555"/>
      <c r="M196" s="555"/>
      <c r="N196" s="560"/>
      <c r="O196" s="587"/>
      <c r="P196" s="559"/>
      <c r="Q196" s="555"/>
      <c r="R196" s="560"/>
      <c r="S196" s="554"/>
    </row>
    <row r="197" spans="1:19" s="542" customFormat="1" ht="16.5" collapsed="1" x14ac:dyDescent="0.25">
      <c r="A197" s="541"/>
      <c r="B197" s="542" t="s">
        <v>1312</v>
      </c>
      <c r="C197" s="543"/>
      <c r="E197" s="543"/>
      <c r="F197" s="542">
        <f>SUM(F198:F207)</f>
        <v>-46000</v>
      </c>
      <c r="G197" s="544">
        <f t="shared" si="86"/>
        <v>-7.9262514000172316E-3</v>
      </c>
      <c r="H197" s="545">
        <f t="shared" si="87"/>
        <v>0</v>
      </c>
      <c r="I197" s="541">
        <f t="shared" ref="I197:N197" si="88">SUM(I198:I207)</f>
        <v>-1500</v>
      </c>
      <c r="J197" s="542">
        <f t="shared" si="88"/>
        <v>-2500</v>
      </c>
      <c r="K197" s="542">
        <f t="shared" si="88"/>
        <v>-3500</v>
      </c>
      <c r="L197" s="542">
        <f t="shared" si="88"/>
        <v>-2500</v>
      </c>
      <c r="M197" s="542">
        <f t="shared" si="88"/>
        <v>-4000</v>
      </c>
      <c r="N197" s="544">
        <f t="shared" si="88"/>
        <v>-3500</v>
      </c>
      <c r="O197" s="545"/>
      <c r="P197" s="541">
        <f>SUM(P198:P207)</f>
        <v>-9000</v>
      </c>
      <c r="Q197" s="542">
        <f>SUM(Q198:Q207)</f>
        <v>-7500</v>
      </c>
      <c r="R197" s="544">
        <f>SUM(R198:R207)</f>
        <v>-12000</v>
      </c>
      <c r="S197" s="546"/>
    </row>
    <row r="198" spans="1:19" s="548" customFormat="1" ht="15" hidden="1" outlineLevel="1" x14ac:dyDescent="0.25">
      <c r="A198" s="547"/>
      <c r="C198" s="549">
        <v>62901000</v>
      </c>
      <c r="D198" s="548" t="s">
        <v>1313</v>
      </c>
      <c r="E198" s="550">
        <v>1</v>
      </c>
      <c r="F198" s="548">
        <v>-1500</v>
      </c>
      <c r="G198" s="551">
        <f t="shared" si="86"/>
        <v>-2.5846471956577927E-4</v>
      </c>
      <c r="H198" s="552">
        <f t="shared" si="87"/>
        <v>0</v>
      </c>
      <c r="I198" s="547">
        <f t="shared" ref="I198:N206" si="89">IF($E198=I$3,$F198,0)</f>
        <v>-1500</v>
      </c>
      <c r="J198" s="548">
        <f t="shared" si="89"/>
        <v>0</v>
      </c>
      <c r="K198" s="548">
        <f t="shared" si="89"/>
        <v>0</v>
      </c>
      <c r="L198" s="548">
        <f t="shared" si="89"/>
        <v>0</v>
      </c>
      <c r="M198" s="548">
        <f t="shared" si="89"/>
        <v>0</v>
      </c>
      <c r="N198" s="553">
        <f t="shared" si="89"/>
        <v>0</v>
      </c>
      <c r="O198" s="552"/>
      <c r="P198" s="547">
        <f t="shared" ref="P198:R206" si="90">IF($E198=P$3,$F198,0)</f>
        <v>0</v>
      </c>
      <c r="Q198" s="548">
        <f t="shared" si="90"/>
        <v>0</v>
      </c>
      <c r="R198" s="553">
        <f t="shared" si="90"/>
        <v>0</v>
      </c>
      <c r="S198" s="554"/>
    </row>
    <row r="199" spans="1:19" s="548" customFormat="1" ht="15" hidden="1" outlineLevel="1" x14ac:dyDescent="0.25">
      <c r="A199" s="547"/>
      <c r="C199" s="549">
        <v>62902000</v>
      </c>
      <c r="D199" s="548" t="s">
        <v>1314</v>
      </c>
      <c r="E199" s="550">
        <v>2</v>
      </c>
      <c r="F199" s="548">
        <v>-2500</v>
      </c>
      <c r="G199" s="551">
        <f t="shared" si="86"/>
        <v>-4.307745326096321E-4</v>
      </c>
      <c r="H199" s="552">
        <f t="shared" si="87"/>
        <v>0</v>
      </c>
      <c r="I199" s="547">
        <f t="shared" si="89"/>
        <v>0</v>
      </c>
      <c r="J199" s="548">
        <f t="shared" si="89"/>
        <v>-2500</v>
      </c>
      <c r="K199" s="548">
        <f t="shared" si="89"/>
        <v>0</v>
      </c>
      <c r="L199" s="548">
        <f t="shared" si="89"/>
        <v>0</v>
      </c>
      <c r="M199" s="548">
        <f t="shared" si="89"/>
        <v>0</v>
      </c>
      <c r="N199" s="553">
        <f t="shared" si="89"/>
        <v>0</v>
      </c>
      <c r="O199" s="552"/>
      <c r="P199" s="547">
        <f t="shared" si="90"/>
        <v>0</v>
      </c>
      <c r="Q199" s="548">
        <f t="shared" si="90"/>
        <v>0</v>
      </c>
      <c r="R199" s="553">
        <f t="shared" si="90"/>
        <v>0</v>
      </c>
      <c r="S199" s="554"/>
    </row>
    <row r="200" spans="1:19" s="548" customFormat="1" ht="15" hidden="1" outlineLevel="1" x14ac:dyDescent="0.25">
      <c r="A200" s="547"/>
      <c r="C200" s="549">
        <v>62903000</v>
      </c>
      <c r="D200" s="548" t="s">
        <v>1315</v>
      </c>
      <c r="E200" s="550">
        <v>3</v>
      </c>
      <c r="F200" s="548">
        <v>-3500</v>
      </c>
      <c r="G200" s="551">
        <f t="shared" si="86"/>
        <v>-6.0308434565348493E-4</v>
      </c>
      <c r="H200" s="552">
        <f t="shared" si="87"/>
        <v>0</v>
      </c>
      <c r="I200" s="547">
        <f t="shared" si="89"/>
        <v>0</v>
      </c>
      <c r="J200" s="548">
        <f t="shared" si="89"/>
        <v>0</v>
      </c>
      <c r="K200" s="548">
        <f t="shared" si="89"/>
        <v>-3500</v>
      </c>
      <c r="L200" s="548">
        <f t="shared" si="89"/>
        <v>0</v>
      </c>
      <c r="M200" s="548">
        <f t="shared" si="89"/>
        <v>0</v>
      </c>
      <c r="N200" s="553">
        <f t="shared" si="89"/>
        <v>0</v>
      </c>
      <c r="O200" s="552"/>
      <c r="P200" s="547">
        <f t="shared" si="90"/>
        <v>0</v>
      </c>
      <c r="Q200" s="548">
        <f t="shared" si="90"/>
        <v>0</v>
      </c>
      <c r="R200" s="553">
        <f t="shared" si="90"/>
        <v>0</v>
      </c>
      <c r="S200" s="554"/>
    </row>
    <row r="201" spans="1:19" s="548" customFormat="1" ht="15" hidden="1" outlineLevel="1" x14ac:dyDescent="0.25">
      <c r="A201" s="547"/>
      <c r="C201" s="549">
        <v>62904000</v>
      </c>
      <c r="D201" s="548" t="s">
        <v>1316</v>
      </c>
      <c r="E201" s="550">
        <v>4</v>
      </c>
      <c r="F201" s="548">
        <v>-2500</v>
      </c>
      <c r="G201" s="551">
        <f t="shared" si="86"/>
        <v>-4.307745326096321E-4</v>
      </c>
      <c r="H201" s="552">
        <f t="shared" si="87"/>
        <v>0</v>
      </c>
      <c r="I201" s="547">
        <f t="shared" si="89"/>
        <v>0</v>
      </c>
      <c r="J201" s="548">
        <f t="shared" si="89"/>
        <v>0</v>
      </c>
      <c r="K201" s="548">
        <f t="shared" si="89"/>
        <v>0</v>
      </c>
      <c r="L201" s="548">
        <f t="shared" si="89"/>
        <v>-2500</v>
      </c>
      <c r="M201" s="548">
        <f t="shared" si="89"/>
        <v>0</v>
      </c>
      <c r="N201" s="553">
        <f t="shared" si="89"/>
        <v>0</v>
      </c>
      <c r="O201" s="552"/>
      <c r="P201" s="547">
        <f t="shared" si="90"/>
        <v>0</v>
      </c>
      <c r="Q201" s="548">
        <f t="shared" si="90"/>
        <v>0</v>
      </c>
      <c r="R201" s="553">
        <f t="shared" si="90"/>
        <v>0</v>
      </c>
      <c r="S201" s="554"/>
    </row>
    <row r="202" spans="1:19" s="548" customFormat="1" ht="15" hidden="1" outlineLevel="1" x14ac:dyDescent="0.25">
      <c r="A202" s="547"/>
      <c r="C202" s="549">
        <v>62905000</v>
      </c>
      <c r="D202" s="548" t="s">
        <v>1317</v>
      </c>
      <c r="E202" s="550">
        <v>5</v>
      </c>
      <c r="F202" s="548">
        <v>-4000</v>
      </c>
      <c r="G202" s="551">
        <f t="shared" si="86"/>
        <v>-6.8923925217541143E-4</v>
      </c>
      <c r="H202" s="552">
        <f t="shared" si="87"/>
        <v>0</v>
      </c>
      <c r="I202" s="547">
        <f t="shared" si="89"/>
        <v>0</v>
      </c>
      <c r="J202" s="548">
        <f t="shared" si="89"/>
        <v>0</v>
      </c>
      <c r="K202" s="548">
        <f t="shared" si="89"/>
        <v>0</v>
      </c>
      <c r="L202" s="548">
        <f t="shared" si="89"/>
        <v>0</v>
      </c>
      <c r="M202" s="548">
        <f t="shared" si="89"/>
        <v>-4000</v>
      </c>
      <c r="N202" s="553">
        <f t="shared" si="89"/>
        <v>0</v>
      </c>
      <c r="O202" s="552"/>
      <c r="P202" s="547">
        <f t="shared" si="90"/>
        <v>0</v>
      </c>
      <c r="Q202" s="548">
        <f t="shared" si="90"/>
        <v>0</v>
      </c>
      <c r="R202" s="553">
        <f t="shared" si="90"/>
        <v>0</v>
      </c>
      <c r="S202" s="554"/>
    </row>
    <row r="203" spans="1:19" s="548" customFormat="1" ht="15" hidden="1" outlineLevel="1" x14ac:dyDescent="0.25">
      <c r="A203" s="547"/>
      <c r="C203" s="549">
        <v>62906000</v>
      </c>
      <c r="D203" s="548" t="s">
        <v>1318</v>
      </c>
      <c r="E203" s="550">
        <v>6</v>
      </c>
      <c r="F203" s="548">
        <v>-3500</v>
      </c>
      <c r="G203" s="551">
        <f t="shared" si="86"/>
        <v>-6.0308434565348493E-4</v>
      </c>
      <c r="H203" s="552">
        <f t="shared" si="87"/>
        <v>0</v>
      </c>
      <c r="I203" s="547">
        <f t="shared" si="89"/>
        <v>0</v>
      </c>
      <c r="J203" s="548">
        <f t="shared" si="89"/>
        <v>0</v>
      </c>
      <c r="K203" s="548">
        <f t="shared" si="89"/>
        <v>0</v>
      </c>
      <c r="L203" s="548">
        <f t="shared" si="89"/>
        <v>0</v>
      </c>
      <c r="M203" s="548">
        <f t="shared" si="89"/>
        <v>0</v>
      </c>
      <c r="N203" s="553">
        <f t="shared" si="89"/>
        <v>-3500</v>
      </c>
      <c r="O203" s="552"/>
      <c r="P203" s="547">
        <f t="shared" si="90"/>
        <v>0</v>
      </c>
      <c r="Q203" s="548">
        <f t="shared" si="90"/>
        <v>0</v>
      </c>
      <c r="R203" s="553">
        <f t="shared" si="90"/>
        <v>0</v>
      </c>
      <c r="S203" s="554"/>
    </row>
    <row r="204" spans="1:19" s="548" customFormat="1" ht="15" hidden="1" outlineLevel="1" x14ac:dyDescent="0.25">
      <c r="A204" s="547"/>
      <c r="C204" s="549">
        <v>62907000</v>
      </c>
      <c r="D204" s="548" t="s">
        <v>1319</v>
      </c>
      <c r="E204" s="550">
        <v>7</v>
      </c>
      <c r="F204" s="548">
        <v>-9000</v>
      </c>
      <c r="G204" s="551">
        <f t="shared" si="86"/>
        <v>-1.5507883173946756E-3</v>
      </c>
      <c r="H204" s="552">
        <f t="shared" si="87"/>
        <v>0</v>
      </c>
      <c r="I204" s="547">
        <f t="shared" si="89"/>
        <v>0</v>
      </c>
      <c r="J204" s="548">
        <f t="shared" si="89"/>
        <v>0</v>
      </c>
      <c r="K204" s="548">
        <f t="shared" si="89"/>
        <v>0</v>
      </c>
      <c r="L204" s="548">
        <f t="shared" si="89"/>
        <v>0</v>
      </c>
      <c r="M204" s="548">
        <f t="shared" si="89"/>
        <v>0</v>
      </c>
      <c r="N204" s="553">
        <f t="shared" si="89"/>
        <v>0</v>
      </c>
      <c r="O204" s="552"/>
      <c r="P204" s="547">
        <f t="shared" si="90"/>
        <v>-9000</v>
      </c>
      <c r="Q204" s="548">
        <f t="shared" si="90"/>
        <v>0</v>
      </c>
      <c r="R204" s="553">
        <f t="shared" si="90"/>
        <v>0</v>
      </c>
      <c r="S204" s="554"/>
    </row>
    <row r="205" spans="1:19" s="548" customFormat="1" ht="15" hidden="1" outlineLevel="1" x14ac:dyDescent="0.25">
      <c r="A205" s="547"/>
      <c r="C205" s="549">
        <v>62908000</v>
      </c>
      <c r="D205" s="548" t="s">
        <v>1320</v>
      </c>
      <c r="E205" s="550">
        <v>8</v>
      </c>
      <c r="F205" s="548">
        <v>-7500</v>
      </c>
      <c r="G205" s="551">
        <f t="shared" si="86"/>
        <v>-1.2923235978288964E-3</v>
      </c>
      <c r="H205" s="552">
        <f t="shared" si="87"/>
        <v>0</v>
      </c>
      <c r="I205" s="547">
        <f t="shared" si="89"/>
        <v>0</v>
      </c>
      <c r="J205" s="548">
        <f t="shared" si="89"/>
        <v>0</v>
      </c>
      <c r="K205" s="548">
        <f t="shared" si="89"/>
        <v>0</v>
      </c>
      <c r="L205" s="548">
        <f t="shared" si="89"/>
        <v>0</v>
      </c>
      <c r="M205" s="548">
        <f t="shared" si="89"/>
        <v>0</v>
      </c>
      <c r="N205" s="553">
        <f t="shared" si="89"/>
        <v>0</v>
      </c>
      <c r="O205" s="552"/>
      <c r="P205" s="547">
        <f t="shared" si="90"/>
        <v>0</v>
      </c>
      <c r="Q205" s="548">
        <f t="shared" si="90"/>
        <v>-7500</v>
      </c>
      <c r="R205" s="553">
        <f t="shared" si="90"/>
        <v>0</v>
      </c>
      <c r="S205" s="554"/>
    </row>
    <row r="206" spans="1:19" s="548" customFormat="1" ht="15" hidden="1" outlineLevel="1" x14ac:dyDescent="0.25">
      <c r="A206" s="547"/>
      <c r="C206" s="549">
        <v>62909000</v>
      </c>
      <c r="D206" s="548" t="s">
        <v>1321</v>
      </c>
      <c r="E206" s="550">
        <v>9</v>
      </c>
      <c r="F206" s="548">
        <v>-12000</v>
      </c>
      <c r="G206" s="551">
        <f t="shared" si="86"/>
        <v>-2.0677177565262342E-3</v>
      </c>
      <c r="H206" s="552">
        <f t="shared" si="87"/>
        <v>0</v>
      </c>
      <c r="I206" s="547">
        <f t="shared" si="89"/>
        <v>0</v>
      </c>
      <c r="J206" s="548">
        <f t="shared" si="89"/>
        <v>0</v>
      </c>
      <c r="K206" s="548">
        <f t="shared" si="89"/>
        <v>0</v>
      </c>
      <c r="L206" s="548">
        <f t="shared" si="89"/>
        <v>0</v>
      </c>
      <c r="M206" s="548">
        <f t="shared" si="89"/>
        <v>0</v>
      </c>
      <c r="N206" s="553">
        <f t="shared" si="89"/>
        <v>0</v>
      </c>
      <c r="O206" s="552"/>
      <c r="P206" s="547">
        <f t="shared" si="90"/>
        <v>0</v>
      </c>
      <c r="Q206" s="548">
        <f t="shared" si="90"/>
        <v>0</v>
      </c>
      <c r="R206" s="553">
        <f t="shared" si="90"/>
        <v>-12000</v>
      </c>
      <c r="S206" s="554"/>
    </row>
    <row r="207" spans="1:19" s="548" customFormat="1" ht="15" hidden="1" outlineLevel="1" x14ac:dyDescent="0.25">
      <c r="A207" s="547"/>
      <c r="B207" s="555"/>
      <c r="C207" s="556"/>
      <c r="D207" s="555"/>
      <c r="E207" s="557"/>
      <c r="F207" s="555"/>
      <c r="G207" s="558"/>
      <c r="H207" s="587">
        <f t="shared" ref="H207:H218" si="91">+F207-SUM(I207:R207)</f>
        <v>0</v>
      </c>
      <c r="I207" s="559"/>
      <c r="J207" s="555"/>
      <c r="K207" s="555"/>
      <c r="L207" s="555"/>
      <c r="M207" s="555"/>
      <c r="N207" s="560"/>
      <c r="O207" s="587"/>
      <c r="P207" s="559"/>
      <c r="Q207" s="555"/>
      <c r="R207" s="560"/>
      <c r="S207" s="554"/>
    </row>
    <row r="208" spans="1:19" s="542" customFormat="1" ht="17.25" collapsed="1" thickBot="1" x14ac:dyDescent="0.3">
      <c r="A208" s="541"/>
      <c r="B208" s="542" t="s">
        <v>1322</v>
      </c>
      <c r="C208" s="543"/>
      <c r="E208" s="543"/>
      <c r="F208" s="542">
        <f>SUM(F209:F218)</f>
        <v>-11250</v>
      </c>
      <c r="G208" s="544">
        <f t="shared" si="86"/>
        <v>-1.9384853967433445E-3</v>
      </c>
      <c r="H208" s="545">
        <f t="shared" si="91"/>
        <v>0</v>
      </c>
      <c r="I208" s="541">
        <f t="shared" ref="I208:N208" si="92">SUM(I209:I218)</f>
        <v>0</v>
      </c>
      <c r="J208" s="542">
        <f t="shared" si="92"/>
        <v>-1500</v>
      </c>
      <c r="K208" s="542">
        <f t="shared" si="92"/>
        <v>-2000</v>
      </c>
      <c r="L208" s="542">
        <f t="shared" si="92"/>
        <v>-3500</v>
      </c>
      <c r="M208" s="542">
        <f t="shared" si="92"/>
        <v>-900</v>
      </c>
      <c r="N208" s="544">
        <f t="shared" si="92"/>
        <v>-850</v>
      </c>
      <c r="O208" s="545"/>
      <c r="P208" s="541">
        <f>SUM(P209:P218)</f>
        <v>0</v>
      </c>
      <c r="Q208" s="542">
        <f>SUM(Q209:Q218)</f>
        <v>0</v>
      </c>
      <c r="R208" s="544">
        <f>SUM(R209:R218)</f>
        <v>-2500</v>
      </c>
      <c r="S208" s="546"/>
    </row>
    <row r="209" spans="1:19" s="548" customFormat="1" ht="15" hidden="1" outlineLevel="1" x14ac:dyDescent="0.25">
      <c r="A209" s="547"/>
      <c r="C209" s="549">
        <v>63101000</v>
      </c>
      <c r="D209" s="548" t="s">
        <v>1323</v>
      </c>
      <c r="E209" s="550">
        <v>1</v>
      </c>
      <c r="F209" s="548">
        <v>0</v>
      </c>
      <c r="G209" s="551">
        <f t="shared" si="86"/>
        <v>0</v>
      </c>
      <c r="H209" s="552">
        <f t="shared" si="91"/>
        <v>0</v>
      </c>
      <c r="I209" s="547">
        <f t="shared" ref="I209:N217" si="93">IF($E209=I$3,$F209,0)</f>
        <v>0</v>
      </c>
      <c r="J209" s="548">
        <f t="shared" si="93"/>
        <v>0</v>
      </c>
      <c r="K209" s="548">
        <f t="shared" si="93"/>
        <v>0</v>
      </c>
      <c r="L209" s="548">
        <f t="shared" si="93"/>
        <v>0</v>
      </c>
      <c r="M209" s="548">
        <f t="shared" si="93"/>
        <v>0</v>
      </c>
      <c r="N209" s="553">
        <f t="shared" si="93"/>
        <v>0</v>
      </c>
      <c r="O209" s="552"/>
      <c r="P209" s="547">
        <f t="shared" ref="P209:R217" si="94">IF($E209=P$3,$F209,0)</f>
        <v>0</v>
      </c>
      <c r="Q209" s="548">
        <f t="shared" si="94"/>
        <v>0</v>
      </c>
      <c r="R209" s="553">
        <f t="shared" si="94"/>
        <v>0</v>
      </c>
      <c r="S209" s="554"/>
    </row>
    <row r="210" spans="1:19" s="548" customFormat="1" ht="15" hidden="1" outlineLevel="1" x14ac:dyDescent="0.25">
      <c r="A210" s="547"/>
      <c r="C210" s="549">
        <v>63102000</v>
      </c>
      <c r="D210" s="548" t="s">
        <v>1324</v>
      </c>
      <c r="E210" s="550">
        <v>2</v>
      </c>
      <c r="F210" s="548">
        <v>-1500</v>
      </c>
      <c r="G210" s="551">
        <f t="shared" si="86"/>
        <v>-2.5846471956577927E-4</v>
      </c>
      <c r="H210" s="552">
        <f t="shared" si="91"/>
        <v>0</v>
      </c>
      <c r="I210" s="547">
        <f t="shared" si="93"/>
        <v>0</v>
      </c>
      <c r="J210" s="548">
        <f t="shared" si="93"/>
        <v>-1500</v>
      </c>
      <c r="K210" s="548">
        <f t="shared" si="93"/>
        <v>0</v>
      </c>
      <c r="L210" s="548">
        <f t="shared" si="93"/>
        <v>0</v>
      </c>
      <c r="M210" s="548">
        <f t="shared" si="93"/>
        <v>0</v>
      </c>
      <c r="N210" s="553">
        <f t="shared" si="93"/>
        <v>0</v>
      </c>
      <c r="O210" s="552"/>
      <c r="P210" s="547">
        <f t="shared" si="94"/>
        <v>0</v>
      </c>
      <c r="Q210" s="548">
        <f t="shared" si="94"/>
        <v>0</v>
      </c>
      <c r="R210" s="553">
        <f t="shared" si="94"/>
        <v>0</v>
      </c>
      <c r="S210" s="554"/>
    </row>
    <row r="211" spans="1:19" s="548" customFormat="1" ht="15" hidden="1" outlineLevel="1" x14ac:dyDescent="0.25">
      <c r="A211" s="547"/>
      <c r="C211" s="549">
        <v>63103000</v>
      </c>
      <c r="D211" s="548" t="s">
        <v>1325</v>
      </c>
      <c r="E211" s="550">
        <v>3</v>
      </c>
      <c r="F211" s="548">
        <v>-2000</v>
      </c>
      <c r="G211" s="551">
        <f t="shared" si="86"/>
        <v>-3.4461962608770572E-4</v>
      </c>
      <c r="H211" s="552">
        <f t="shared" si="91"/>
        <v>0</v>
      </c>
      <c r="I211" s="547">
        <f t="shared" si="93"/>
        <v>0</v>
      </c>
      <c r="J211" s="548">
        <f t="shared" si="93"/>
        <v>0</v>
      </c>
      <c r="K211" s="548">
        <f t="shared" si="93"/>
        <v>-2000</v>
      </c>
      <c r="L211" s="548">
        <f t="shared" si="93"/>
        <v>0</v>
      </c>
      <c r="M211" s="548">
        <f t="shared" si="93"/>
        <v>0</v>
      </c>
      <c r="N211" s="553">
        <f t="shared" si="93"/>
        <v>0</v>
      </c>
      <c r="O211" s="552"/>
      <c r="P211" s="547">
        <f t="shared" si="94"/>
        <v>0</v>
      </c>
      <c r="Q211" s="548">
        <f t="shared" si="94"/>
        <v>0</v>
      </c>
      <c r="R211" s="553">
        <f t="shared" si="94"/>
        <v>0</v>
      </c>
      <c r="S211" s="554"/>
    </row>
    <row r="212" spans="1:19" s="548" customFormat="1" ht="15" hidden="1" outlineLevel="1" x14ac:dyDescent="0.25">
      <c r="A212" s="547"/>
      <c r="C212" s="549">
        <v>63104000</v>
      </c>
      <c r="D212" s="548" t="s">
        <v>1326</v>
      </c>
      <c r="E212" s="550">
        <v>4</v>
      </c>
      <c r="F212" s="548">
        <v>-3500</v>
      </c>
      <c r="G212" s="551">
        <f t="shared" si="86"/>
        <v>-6.0308434565348493E-4</v>
      </c>
      <c r="H212" s="552">
        <f t="shared" si="91"/>
        <v>0</v>
      </c>
      <c r="I212" s="547">
        <f t="shared" si="93"/>
        <v>0</v>
      </c>
      <c r="J212" s="548">
        <f t="shared" si="93"/>
        <v>0</v>
      </c>
      <c r="K212" s="548">
        <f t="shared" si="93"/>
        <v>0</v>
      </c>
      <c r="L212" s="548">
        <f t="shared" si="93"/>
        <v>-3500</v>
      </c>
      <c r="M212" s="548">
        <f t="shared" si="93"/>
        <v>0</v>
      </c>
      <c r="N212" s="553">
        <f t="shared" si="93"/>
        <v>0</v>
      </c>
      <c r="O212" s="552"/>
      <c r="P212" s="547">
        <f t="shared" si="94"/>
        <v>0</v>
      </c>
      <c r="Q212" s="548">
        <f t="shared" si="94"/>
        <v>0</v>
      </c>
      <c r="R212" s="553">
        <f t="shared" si="94"/>
        <v>0</v>
      </c>
      <c r="S212" s="554"/>
    </row>
    <row r="213" spans="1:19" s="548" customFormat="1" ht="15" hidden="1" outlineLevel="1" x14ac:dyDescent="0.25">
      <c r="A213" s="547"/>
      <c r="C213" s="549">
        <v>63105000</v>
      </c>
      <c r="D213" s="548" t="s">
        <v>1327</v>
      </c>
      <c r="E213" s="550">
        <v>5</v>
      </c>
      <c r="F213" s="548">
        <v>-900</v>
      </c>
      <c r="G213" s="551">
        <f t="shared" si="86"/>
        <v>-1.5507883173946756E-4</v>
      </c>
      <c r="H213" s="552">
        <f t="shared" si="91"/>
        <v>0</v>
      </c>
      <c r="I213" s="547">
        <f t="shared" si="93"/>
        <v>0</v>
      </c>
      <c r="J213" s="548">
        <f t="shared" si="93"/>
        <v>0</v>
      </c>
      <c r="K213" s="548">
        <f t="shared" si="93"/>
        <v>0</v>
      </c>
      <c r="L213" s="548">
        <f t="shared" si="93"/>
        <v>0</v>
      </c>
      <c r="M213" s="548">
        <f t="shared" si="93"/>
        <v>-900</v>
      </c>
      <c r="N213" s="553">
        <f t="shared" si="93"/>
        <v>0</v>
      </c>
      <c r="O213" s="552"/>
      <c r="P213" s="547">
        <f t="shared" si="94"/>
        <v>0</v>
      </c>
      <c r="Q213" s="548">
        <f t="shared" si="94"/>
        <v>0</v>
      </c>
      <c r="R213" s="553">
        <f t="shared" si="94"/>
        <v>0</v>
      </c>
      <c r="S213" s="554"/>
    </row>
    <row r="214" spans="1:19" s="548" customFormat="1" ht="15" hidden="1" outlineLevel="1" x14ac:dyDescent="0.25">
      <c r="A214" s="547"/>
      <c r="C214" s="549">
        <v>63106000</v>
      </c>
      <c r="D214" s="548" t="s">
        <v>1328</v>
      </c>
      <c r="E214" s="550">
        <v>6</v>
      </c>
      <c r="F214" s="548">
        <v>-850</v>
      </c>
      <c r="G214" s="551">
        <f t="shared" si="86"/>
        <v>-1.4646334108727493E-4</v>
      </c>
      <c r="H214" s="552">
        <f t="shared" si="91"/>
        <v>0</v>
      </c>
      <c r="I214" s="547">
        <f t="shared" si="93"/>
        <v>0</v>
      </c>
      <c r="J214" s="548">
        <f t="shared" si="93"/>
        <v>0</v>
      </c>
      <c r="K214" s="548">
        <f t="shared" si="93"/>
        <v>0</v>
      </c>
      <c r="L214" s="548">
        <f t="shared" si="93"/>
        <v>0</v>
      </c>
      <c r="M214" s="548">
        <f t="shared" si="93"/>
        <v>0</v>
      </c>
      <c r="N214" s="553">
        <f t="shared" si="93"/>
        <v>-850</v>
      </c>
      <c r="O214" s="552"/>
      <c r="P214" s="547">
        <f t="shared" si="94"/>
        <v>0</v>
      </c>
      <c r="Q214" s="548">
        <f t="shared" si="94"/>
        <v>0</v>
      </c>
      <c r="R214" s="553">
        <f t="shared" si="94"/>
        <v>0</v>
      </c>
      <c r="S214" s="554"/>
    </row>
    <row r="215" spans="1:19" s="548" customFormat="1" ht="15" hidden="1" outlineLevel="1" x14ac:dyDescent="0.25">
      <c r="A215" s="547"/>
      <c r="C215" s="549">
        <v>63107000</v>
      </c>
      <c r="D215" s="548" t="s">
        <v>1329</v>
      </c>
      <c r="E215" s="550">
        <v>7</v>
      </c>
      <c r="F215" s="548">
        <v>0</v>
      </c>
      <c r="G215" s="551">
        <f t="shared" si="86"/>
        <v>0</v>
      </c>
      <c r="H215" s="552">
        <f t="shared" si="91"/>
        <v>0</v>
      </c>
      <c r="I215" s="547">
        <f t="shared" si="93"/>
        <v>0</v>
      </c>
      <c r="J215" s="548">
        <f t="shared" si="93"/>
        <v>0</v>
      </c>
      <c r="K215" s="548">
        <f t="shared" si="93"/>
        <v>0</v>
      </c>
      <c r="L215" s="548">
        <f t="shared" si="93"/>
        <v>0</v>
      </c>
      <c r="M215" s="548">
        <f t="shared" si="93"/>
        <v>0</v>
      </c>
      <c r="N215" s="553">
        <f t="shared" si="93"/>
        <v>0</v>
      </c>
      <c r="O215" s="552"/>
      <c r="P215" s="547">
        <f t="shared" si="94"/>
        <v>0</v>
      </c>
      <c r="Q215" s="548">
        <f t="shared" si="94"/>
        <v>0</v>
      </c>
      <c r="R215" s="553">
        <f t="shared" si="94"/>
        <v>0</v>
      </c>
      <c r="S215" s="554"/>
    </row>
    <row r="216" spans="1:19" s="548" customFormat="1" ht="15" hidden="1" outlineLevel="1" x14ac:dyDescent="0.25">
      <c r="A216" s="547"/>
      <c r="C216" s="549">
        <v>63108000</v>
      </c>
      <c r="D216" s="548" t="s">
        <v>1330</v>
      </c>
      <c r="E216" s="550">
        <v>8</v>
      </c>
      <c r="F216" s="548">
        <v>0</v>
      </c>
      <c r="G216" s="551">
        <f t="shared" si="86"/>
        <v>0</v>
      </c>
      <c r="H216" s="552">
        <f t="shared" si="91"/>
        <v>0</v>
      </c>
      <c r="I216" s="547">
        <f t="shared" si="93"/>
        <v>0</v>
      </c>
      <c r="J216" s="548">
        <f t="shared" si="93"/>
        <v>0</v>
      </c>
      <c r="K216" s="548">
        <f t="shared" si="93"/>
        <v>0</v>
      </c>
      <c r="L216" s="548">
        <f t="shared" si="93"/>
        <v>0</v>
      </c>
      <c r="M216" s="548">
        <f t="shared" si="93"/>
        <v>0</v>
      </c>
      <c r="N216" s="553">
        <f t="shared" si="93"/>
        <v>0</v>
      </c>
      <c r="O216" s="552"/>
      <c r="P216" s="547">
        <f t="shared" si="94"/>
        <v>0</v>
      </c>
      <c r="Q216" s="548">
        <f t="shared" si="94"/>
        <v>0</v>
      </c>
      <c r="R216" s="553">
        <f t="shared" si="94"/>
        <v>0</v>
      </c>
      <c r="S216" s="554"/>
    </row>
    <row r="217" spans="1:19" s="548" customFormat="1" ht="15" hidden="1" outlineLevel="1" x14ac:dyDescent="0.25">
      <c r="A217" s="547"/>
      <c r="C217" s="549">
        <v>63109000</v>
      </c>
      <c r="D217" s="548" t="s">
        <v>1331</v>
      </c>
      <c r="E217" s="550">
        <v>9</v>
      </c>
      <c r="F217" s="548">
        <v>-2500</v>
      </c>
      <c r="G217" s="551">
        <f t="shared" si="86"/>
        <v>-4.307745326096321E-4</v>
      </c>
      <c r="H217" s="552">
        <f t="shared" si="91"/>
        <v>0</v>
      </c>
      <c r="I217" s="547">
        <f t="shared" si="93"/>
        <v>0</v>
      </c>
      <c r="J217" s="548">
        <f t="shared" si="93"/>
        <v>0</v>
      </c>
      <c r="K217" s="548">
        <f t="shared" si="93"/>
        <v>0</v>
      </c>
      <c r="L217" s="548">
        <f t="shared" si="93"/>
        <v>0</v>
      </c>
      <c r="M217" s="548">
        <f t="shared" si="93"/>
        <v>0</v>
      </c>
      <c r="N217" s="553">
        <f t="shared" si="93"/>
        <v>0</v>
      </c>
      <c r="O217" s="552"/>
      <c r="P217" s="547">
        <f t="shared" si="94"/>
        <v>0</v>
      </c>
      <c r="Q217" s="548">
        <f t="shared" si="94"/>
        <v>0</v>
      </c>
      <c r="R217" s="553">
        <f t="shared" si="94"/>
        <v>-2500</v>
      </c>
      <c r="S217" s="554"/>
    </row>
    <row r="218" spans="1:19" s="548" customFormat="1" ht="15.75" hidden="1" outlineLevel="1" thickBot="1" x14ac:dyDescent="0.3">
      <c r="A218" s="547"/>
      <c r="C218" s="549"/>
      <c r="D218" s="555"/>
      <c r="E218" s="557"/>
      <c r="F218" s="555"/>
      <c r="G218" s="558"/>
      <c r="H218" s="587">
        <f t="shared" si="91"/>
        <v>0</v>
      </c>
      <c r="I218" s="559"/>
      <c r="J218" s="555"/>
      <c r="K218" s="555"/>
      <c r="L218" s="555"/>
      <c r="M218" s="555"/>
      <c r="N218" s="560"/>
      <c r="O218" s="587"/>
      <c r="P218" s="559"/>
      <c r="Q218" s="555"/>
      <c r="R218" s="560"/>
      <c r="S218" s="554"/>
    </row>
    <row r="219" spans="1:19" s="570" customFormat="1" ht="18" customHeight="1" collapsed="1" x14ac:dyDescent="0.25">
      <c r="A219" s="561"/>
      <c r="B219" s="562"/>
      <c r="C219" s="1009" t="s">
        <v>1332</v>
      </c>
      <c r="D219" s="1010"/>
      <c r="E219" s="563"/>
      <c r="F219" s="1015">
        <f>+F62+F64</f>
        <v>91040</v>
      </c>
      <c r="G219" s="1018">
        <f t="shared" si="86"/>
        <v>1.5687085379512362E-2</v>
      </c>
      <c r="H219" s="509"/>
      <c r="I219" s="564">
        <f>+I62+I64</f>
        <v>461000</v>
      </c>
      <c r="J219" s="565">
        <f t="shared" ref="J219:N219" si="95">+J62+J64</f>
        <v>120700</v>
      </c>
      <c r="K219" s="565">
        <f t="shared" si="95"/>
        <v>148500</v>
      </c>
      <c r="L219" s="565">
        <f t="shared" si="95"/>
        <v>17240</v>
      </c>
      <c r="M219" s="565">
        <f t="shared" si="95"/>
        <v>81700</v>
      </c>
      <c r="N219" s="566">
        <f t="shared" si="95"/>
        <v>55200</v>
      </c>
      <c r="O219" s="567"/>
      <c r="P219" s="564">
        <f t="shared" ref="P219:R219" si="96">+P62+P64</f>
        <v>-138300</v>
      </c>
      <c r="Q219" s="565">
        <f t="shared" si="96"/>
        <v>-166250</v>
      </c>
      <c r="R219" s="568">
        <f t="shared" si="96"/>
        <v>-488750</v>
      </c>
      <c r="S219" s="569"/>
    </row>
    <row r="220" spans="1:19" s="570" customFormat="1" ht="15.75" thickBot="1" x14ac:dyDescent="0.3">
      <c r="A220" s="561"/>
      <c r="B220" s="562"/>
      <c r="C220" s="1013"/>
      <c r="D220" s="1014"/>
      <c r="E220" s="571"/>
      <c r="F220" s="1017"/>
      <c r="G220" s="1020">
        <f t="shared" si="86"/>
        <v>0</v>
      </c>
      <c r="H220" s="509"/>
      <c r="I220" s="572">
        <f>IFERROR(+I219/I$5,0)</f>
        <v>0.2634285714285714</v>
      </c>
      <c r="J220" s="573">
        <f t="shared" ref="J220:N220" si="97">IFERROR(+J219/J$5,0)</f>
        <v>0.17749999999999999</v>
      </c>
      <c r="K220" s="573">
        <f t="shared" si="97"/>
        <v>9.2523364485981308E-2</v>
      </c>
      <c r="L220" s="573">
        <f t="shared" si="97"/>
        <v>4.6594594594594592E-2</v>
      </c>
      <c r="M220" s="573">
        <f t="shared" si="97"/>
        <v>0.14827586206896551</v>
      </c>
      <c r="N220" s="574">
        <f t="shared" si="97"/>
        <v>0.1219889502762431</v>
      </c>
      <c r="O220" s="552"/>
      <c r="P220" s="572">
        <f t="shared" ref="P220:R220" si="98">IFERROR(+P219/P$5,0)</f>
        <v>-0.46100000000000002</v>
      </c>
      <c r="Q220" s="573">
        <f t="shared" si="98"/>
        <v>-2.7708333333333335</v>
      </c>
      <c r="R220" s="575">
        <f t="shared" si="98"/>
        <v>-13.964285714285714</v>
      </c>
      <c r="S220" s="569"/>
    </row>
    <row r="221" spans="1:19" s="586" customFormat="1" ht="22.5" x14ac:dyDescent="0.45">
      <c r="A221" s="576" t="s">
        <v>1333</v>
      </c>
      <c r="B221" s="577"/>
      <c r="C221" s="578"/>
      <c r="D221" s="579"/>
      <c r="E221" s="580"/>
      <c r="F221" s="581">
        <f>+F222+F233</f>
        <v>-10350</v>
      </c>
      <c r="G221" s="582">
        <f t="shared" si="86"/>
        <v>-1.783406565003877E-3</v>
      </c>
      <c r="H221" s="583">
        <f t="shared" ref="H221:H231" si="99">+F221-SUM(I221:R221)</f>
        <v>0</v>
      </c>
      <c r="I221" s="584">
        <f t="shared" ref="I221:N221" si="100">+I222+I233</f>
        <v>-1500</v>
      </c>
      <c r="J221" s="581">
        <f t="shared" si="100"/>
        <v>-2500</v>
      </c>
      <c r="K221" s="581">
        <f t="shared" si="100"/>
        <v>-1000</v>
      </c>
      <c r="L221" s="581">
        <f t="shared" si="100"/>
        <v>-400</v>
      </c>
      <c r="M221" s="581">
        <f t="shared" si="100"/>
        <v>-800</v>
      </c>
      <c r="N221" s="582">
        <f t="shared" si="100"/>
        <v>-750</v>
      </c>
      <c r="O221" s="583"/>
      <c r="P221" s="584">
        <f t="shared" ref="P221:R221" si="101">+P222+P233</f>
        <v>-600</v>
      </c>
      <c r="Q221" s="581">
        <f t="shared" si="101"/>
        <v>-1000</v>
      </c>
      <c r="R221" s="582">
        <f t="shared" si="101"/>
        <v>-1800</v>
      </c>
      <c r="S221" s="585"/>
    </row>
    <row r="222" spans="1:19" s="542" customFormat="1" ht="16.5" hidden="1" outlineLevel="1" x14ac:dyDescent="0.25">
      <c r="A222" s="541"/>
      <c r="B222" s="542" t="s">
        <v>1334</v>
      </c>
      <c r="C222" s="543"/>
      <c r="E222" s="543"/>
      <c r="F222" s="542">
        <f>SUM(F223:F232)</f>
        <v>3500</v>
      </c>
      <c r="G222" s="544">
        <f t="shared" si="86"/>
        <v>6.0308434565348493E-4</v>
      </c>
      <c r="H222" s="545">
        <f t="shared" si="99"/>
        <v>0</v>
      </c>
      <c r="I222" s="541">
        <f t="shared" ref="I222:N222" si="102">SUM(I223:I232)</f>
        <v>0</v>
      </c>
      <c r="J222" s="542">
        <f t="shared" si="102"/>
        <v>0</v>
      </c>
      <c r="K222" s="542">
        <f t="shared" si="102"/>
        <v>0</v>
      </c>
      <c r="L222" s="542">
        <f t="shared" si="102"/>
        <v>0</v>
      </c>
      <c r="M222" s="542">
        <f t="shared" si="102"/>
        <v>0</v>
      </c>
      <c r="N222" s="544">
        <f t="shared" si="102"/>
        <v>0</v>
      </c>
      <c r="O222" s="545"/>
      <c r="P222" s="541">
        <f t="shared" ref="P222:R222" si="103">SUM(P223:P232)</f>
        <v>0</v>
      </c>
      <c r="Q222" s="542">
        <f t="shared" si="103"/>
        <v>3500</v>
      </c>
      <c r="R222" s="544">
        <f t="shared" si="103"/>
        <v>0</v>
      </c>
      <c r="S222" s="546"/>
    </row>
    <row r="223" spans="1:19" s="548" customFormat="1" ht="15" hidden="1" outlineLevel="1" x14ac:dyDescent="0.25">
      <c r="A223" s="547"/>
      <c r="C223" s="549">
        <v>76001000</v>
      </c>
      <c r="D223" s="548" t="s">
        <v>1335</v>
      </c>
      <c r="E223" s="550">
        <v>1</v>
      </c>
      <c r="F223" s="548">
        <v>0</v>
      </c>
      <c r="G223" s="551">
        <f t="shared" si="86"/>
        <v>0</v>
      </c>
      <c r="H223" s="552">
        <f t="shared" si="99"/>
        <v>0</v>
      </c>
      <c r="I223" s="547">
        <f t="shared" ref="I223:N231" si="104">IF($E223=I$3,$F223,0)</f>
        <v>0</v>
      </c>
      <c r="J223" s="548">
        <f t="shared" si="104"/>
        <v>0</v>
      </c>
      <c r="K223" s="548">
        <f t="shared" si="104"/>
        <v>0</v>
      </c>
      <c r="L223" s="548">
        <f t="shared" si="104"/>
        <v>0</v>
      </c>
      <c r="M223" s="548">
        <f t="shared" si="104"/>
        <v>0</v>
      </c>
      <c r="N223" s="553">
        <f t="shared" si="104"/>
        <v>0</v>
      </c>
      <c r="O223" s="552"/>
      <c r="P223" s="547">
        <f t="shared" ref="P223:R231" si="105">IF($E223=P$3,$F223,0)</f>
        <v>0</v>
      </c>
      <c r="Q223" s="548">
        <f t="shared" si="105"/>
        <v>0</v>
      </c>
      <c r="R223" s="553">
        <f t="shared" si="105"/>
        <v>0</v>
      </c>
      <c r="S223" s="554"/>
    </row>
    <row r="224" spans="1:19" s="548" customFormat="1" ht="15" hidden="1" outlineLevel="1" x14ac:dyDescent="0.25">
      <c r="A224" s="547"/>
      <c r="C224" s="549">
        <v>76002000</v>
      </c>
      <c r="D224" s="548" t="s">
        <v>1336</v>
      </c>
      <c r="E224" s="550">
        <v>2</v>
      </c>
      <c r="F224" s="548">
        <v>0</v>
      </c>
      <c r="G224" s="551">
        <f t="shared" si="86"/>
        <v>0</v>
      </c>
      <c r="H224" s="552">
        <f t="shared" si="99"/>
        <v>0</v>
      </c>
      <c r="I224" s="547">
        <f t="shared" si="104"/>
        <v>0</v>
      </c>
      <c r="J224" s="548">
        <f t="shared" si="104"/>
        <v>0</v>
      </c>
      <c r="K224" s="548">
        <f t="shared" si="104"/>
        <v>0</v>
      </c>
      <c r="L224" s="548">
        <f t="shared" si="104"/>
        <v>0</v>
      </c>
      <c r="M224" s="548">
        <f t="shared" si="104"/>
        <v>0</v>
      </c>
      <c r="N224" s="553">
        <f t="shared" si="104"/>
        <v>0</v>
      </c>
      <c r="O224" s="552"/>
      <c r="P224" s="547">
        <f t="shared" si="105"/>
        <v>0</v>
      </c>
      <c r="Q224" s="548">
        <f t="shared" si="105"/>
        <v>0</v>
      </c>
      <c r="R224" s="553">
        <f t="shared" si="105"/>
        <v>0</v>
      </c>
      <c r="S224" s="554"/>
    </row>
    <row r="225" spans="1:19" s="548" customFormat="1" ht="15" hidden="1" outlineLevel="1" x14ac:dyDescent="0.25">
      <c r="A225" s="547"/>
      <c r="C225" s="549">
        <v>76003000</v>
      </c>
      <c r="D225" s="548" t="s">
        <v>1337</v>
      </c>
      <c r="E225" s="550">
        <v>3</v>
      </c>
      <c r="F225" s="548">
        <v>0</v>
      </c>
      <c r="G225" s="551">
        <f t="shared" si="86"/>
        <v>0</v>
      </c>
      <c r="H225" s="552">
        <f t="shared" si="99"/>
        <v>0</v>
      </c>
      <c r="I225" s="547">
        <f t="shared" si="104"/>
        <v>0</v>
      </c>
      <c r="J225" s="548">
        <f t="shared" si="104"/>
        <v>0</v>
      </c>
      <c r="K225" s="548">
        <f t="shared" si="104"/>
        <v>0</v>
      </c>
      <c r="L225" s="548">
        <f t="shared" si="104"/>
        <v>0</v>
      </c>
      <c r="M225" s="548">
        <f t="shared" si="104"/>
        <v>0</v>
      </c>
      <c r="N225" s="553">
        <f t="shared" si="104"/>
        <v>0</v>
      </c>
      <c r="O225" s="552"/>
      <c r="P225" s="547">
        <f t="shared" si="105"/>
        <v>0</v>
      </c>
      <c r="Q225" s="548">
        <f t="shared" si="105"/>
        <v>0</v>
      </c>
      <c r="R225" s="553">
        <f t="shared" si="105"/>
        <v>0</v>
      </c>
      <c r="S225" s="554"/>
    </row>
    <row r="226" spans="1:19" s="548" customFormat="1" ht="15" hidden="1" outlineLevel="1" x14ac:dyDescent="0.25">
      <c r="A226" s="547"/>
      <c r="C226" s="549">
        <v>76004000</v>
      </c>
      <c r="D226" s="548" t="s">
        <v>1338</v>
      </c>
      <c r="E226" s="550">
        <v>4</v>
      </c>
      <c r="F226" s="548">
        <v>0</v>
      </c>
      <c r="G226" s="551">
        <f t="shared" si="86"/>
        <v>0</v>
      </c>
      <c r="H226" s="552">
        <f t="shared" si="99"/>
        <v>0</v>
      </c>
      <c r="I226" s="547">
        <f t="shared" si="104"/>
        <v>0</v>
      </c>
      <c r="J226" s="548">
        <f t="shared" si="104"/>
        <v>0</v>
      </c>
      <c r="K226" s="548">
        <f t="shared" si="104"/>
        <v>0</v>
      </c>
      <c r="L226" s="548">
        <f t="shared" si="104"/>
        <v>0</v>
      </c>
      <c r="M226" s="548">
        <f t="shared" si="104"/>
        <v>0</v>
      </c>
      <c r="N226" s="553">
        <f t="shared" si="104"/>
        <v>0</v>
      </c>
      <c r="O226" s="552"/>
      <c r="P226" s="547">
        <f t="shared" si="105"/>
        <v>0</v>
      </c>
      <c r="Q226" s="548">
        <f t="shared" si="105"/>
        <v>0</v>
      </c>
      <c r="R226" s="553">
        <f t="shared" si="105"/>
        <v>0</v>
      </c>
      <c r="S226" s="554"/>
    </row>
    <row r="227" spans="1:19" s="548" customFormat="1" ht="15" hidden="1" outlineLevel="1" x14ac:dyDescent="0.25">
      <c r="A227" s="547"/>
      <c r="C227" s="549">
        <v>76005000</v>
      </c>
      <c r="D227" s="548" t="s">
        <v>1339</v>
      </c>
      <c r="E227" s="550">
        <v>5</v>
      </c>
      <c r="F227" s="548">
        <v>0</v>
      </c>
      <c r="G227" s="551">
        <f t="shared" si="86"/>
        <v>0</v>
      </c>
      <c r="H227" s="552">
        <f t="shared" si="99"/>
        <v>0</v>
      </c>
      <c r="I227" s="547">
        <f t="shared" si="104"/>
        <v>0</v>
      </c>
      <c r="J227" s="548">
        <f t="shared" si="104"/>
        <v>0</v>
      </c>
      <c r="K227" s="548">
        <f t="shared" si="104"/>
        <v>0</v>
      </c>
      <c r="L227" s="548">
        <f t="shared" si="104"/>
        <v>0</v>
      </c>
      <c r="M227" s="548">
        <f t="shared" si="104"/>
        <v>0</v>
      </c>
      <c r="N227" s="553">
        <f t="shared" si="104"/>
        <v>0</v>
      </c>
      <c r="O227" s="552"/>
      <c r="P227" s="547">
        <f t="shared" si="105"/>
        <v>0</v>
      </c>
      <c r="Q227" s="548">
        <f t="shared" si="105"/>
        <v>0</v>
      </c>
      <c r="R227" s="553">
        <f t="shared" si="105"/>
        <v>0</v>
      </c>
      <c r="S227" s="554"/>
    </row>
    <row r="228" spans="1:19" s="548" customFormat="1" ht="15" hidden="1" outlineLevel="1" x14ac:dyDescent="0.25">
      <c r="A228" s="547"/>
      <c r="C228" s="549">
        <v>76006000</v>
      </c>
      <c r="D228" s="548" t="s">
        <v>1340</v>
      </c>
      <c r="E228" s="550">
        <v>6</v>
      </c>
      <c r="F228" s="548">
        <v>0</v>
      </c>
      <c r="G228" s="551">
        <f t="shared" si="86"/>
        <v>0</v>
      </c>
      <c r="H228" s="552">
        <f t="shared" si="99"/>
        <v>0</v>
      </c>
      <c r="I228" s="547">
        <f t="shared" si="104"/>
        <v>0</v>
      </c>
      <c r="J228" s="548">
        <f t="shared" si="104"/>
        <v>0</v>
      </c>
      <c r="K228" s="548">
        <f t="shared" si="104"/>
        <v>0</v>
      </c>
      <c r="L228" s="548">
        <f t="shared" si="104"/>
        <v>0</v>
      </c>
      <c r="M228" s="548">
        <f t="shared" si="104"/>
        <v>0</v>
      </c>
      <c r="N228" s="553">
        <f t="shared" si="104"/>
        <v>0</v>
      </c>
      <c r="O228" s="552"/>
      <c r="P228" s="547">
        <f t="shared" si="105"/>
        <v>0</v>
      </c>
      <c r="Q228" s="548">
        <f t="shared" si="105"/>
        <v>0</v>
      </c>
      <c r="R228" s="553">
        <f t="shared" si="105"/>
        <v>0</v>
      </c>
      <c r="S228" s="554"/>
    </row>
    <row r="229" spans="1:19" s="548" customFormat="1" ht="15" hidden="1" outlineLevel="1" x14ac:dyDescent="0.25">
      <c r="A229" s="547"/>
      <c r="C229" s="549">
        <v>76007000</v>
      </c>
      <c r="D229" s="548" t="s">
        <v>1341</v>
      </c>
      <c r="E229" s="550">
        <v>7</v>
      </c>
      <c r="F229" s="548">
        <v>0</v>
      </c>
      <c r="G229" s="551">
        <f t="shared" si="86"/>
        <v>0</v>
      </c>
      <c r="H229" s="552">
        <f t="shared" si="99"/>
        <v>0</v>
      </c>
      <c r="I229" s="547">
        <f t="shared" si="104"/>
        <v>0</v>
      </c>
      <c r="J229" s="548">
        <f t="shared" si="104"/>
        <v>0</v>
      </c>
      <c r="K229" s="548">
        <f t="shared" si="104"/>
        <v>0</v>
      </c>
      <c r="L229" s="548">
        <f t="shared" si="104"/>
        <v>0</v>
      </c>
      <c r="M229" s="548">
        <f t="shared" si="104"/>
        <v>0</v>
      </c>
      <c r="N229" s="553">
        <f t="shared" si="104"/>
        <v>0</v>
      </c>
      <c r="O229" s="552"/>
      <c r="P229" s="547">
        <f t="shared" si="105"/>
        <v>0</v>
      </c>
      <c r="Q229" s="548">
        <f t="shared" si="105"/>
        <v>0</v>
      </c>
      <c r="R229" s="553">
        <f t="shared" si="105"/>
        <v>0</v>
      </c>
      <c r="S229" s="554"/>
    </row>
    <row r="230" spans="1:19" s="548" customFormat="1" ht="15" hidden="1" outlineLevel="1" x14ac:dyDescent="0.25">
      <c r="A230" s="547"/>
      <c r="C230" s="549">
        <v>76008000</v>
      </c>
      <c r="D230" s="548" t="s">
        <v>1342</v>
      </c>
      <c r="E230" s="550">
        <v>8</v>
      </c>
      <c r="F230" s="548">
        <v>3500</v>
      </c>
      <c r="G230" s="551">
        <f t="shared" si="86"/>
        <v>6.0308434565348493E-4</v>
      </c>
      <c r="H230" s="552">
        <f t="shared" si="99"/>
        <v>0</v>
      </c>
      <c r="I230" s="547">
        <f t="shared" si="104"/>
        <v>0</v>
      </c>
      <c r="J230" s="548">
        <f t="shared" si="104"/>
        <v>0</v>
      </c>
      <c r="K230" s="548">
        <f t="shared" si="104"/>
        <v>0</v>
      </c>
      <c r="L230" s="548">
        <f t="shared" si="104"/>
        <v>0</v>
      </c>
      <c r="M230" s="548">
        <f t="shared" si="104"/>
        <v>0</v>
      </c>
      <c r="N230" s="553">
        <f t="shared" si="104"/>
        <v>0</v>
      </c>
      <c r="O230" s="552"/>
      <c r="P230" s="547">
        <f t="shared" si="105"/>
        <v>0</v>
      </c>
      <c r="Q230" s="548">
        <f t="shared" si="105"/>
        <v>3500</v>
      </c>
      <c r="R230" s="553">
        <f t="shared" si="105"/>
        <v>0</v>
      </c>
      <c r="S230" s="554"/>
    </row>
    <row r="231" spans="1:19" s="548" customFormat="1" ht="15" hidden="1" outlineLevel="1" x14ac:dyDescent="0.25">
      <c r="A231" s="547"/>
      <c r="C231" s="549">
        <v>76009000</v>
      </c>
      <c r="D231" s="548" t="s">
        <v>1343</v>
      </c>
      <c r="E231" s="550">
        <v>9</v>
      </c>
      <c r="F231" s="548">
        <v>0</v>
      </c>
      <c r="G231" s="551">
        <f t="shared" si="86"/>
        <v>0</v>
      </c>
      <c r="H231" s="552">
        <f t="shared" si="99"/>
        <v>0</v>
      </c>
      <c r="I231" s="547">
        <f t="shared" si="104"/>
        <v>0</v>
      </c>
      <c r="J231" s="548">
        <f t="shared" si="104"/>
        <v>0</v>
      </c>
      <c r="K231" s="548">
        <f t="shared" si="104"/>
        <v>0</v>
      </c>
      <c r="L231" s="548">
        <f t="shared" si="104"/>
        <v>0</v>
      </c>
      <c r="M231" s="548">
        <f t="shared" si="104"/>
        <v>0</v>
      </c>
      <c r="N231" s="553">
        <f t="shared" si="104"/>
        <v>0</v>
      </c>
      <c r="O231" s="552"/>
      <c r="P231" s="547">
        <f t="shared" si="105"/>
        <v>0</v>
      </c>
      <c r="Q231" s="548">
        <f t="shared" si="105"/>
        <v>0</v>
      </c>
      <c r="R231" s="553">
        <f t="shared" si="105"/>
        <v>0</v>
      </c>
      <c r="S231" s="554"/>
    </row>
    <row r="232" spans="1:19" s="548" customFormat="1" ht="15" hidden="1" outlineLevel="1" x14ac:dyDescent="0.25">
      <c r="A232" s="547"/>
      <c r="B232" s="555"/>
      <c r="C232" s="556"/>
      <c r="D232" s="555"/>
      <c r="E232" s="557"/>
      <c r="F232" s="555"/>
      <c r="G232" s="558"/>
      <c r="H232" s="587">
        <f t="shared" ref="H232:H243" si="106">+F232-SUM(I232:R232)</f>
        <v>0</v>
      </c>
      <c r="I232" s="559"/>
      <c r="J232" s="555"/>
      <c r="K232" s="555"/>
      <c r="L232" s="555"/>
      <c r="M232" s="555"/>
      <c r="N232" s="560"/>
      <c r="O232" s="587"/>
      <c r="P232" s="559"/>
      <c r="Q232" s="555"/>
      <c r="R232" s="560"/>
      <c r="S232" s="554"/>
    </row>
    <row r="233" spans="1:19" s="542" customFormat="1" ht="17.25" collapsed="1" thickBot="1" x14ac:dyDescent="0.3">
      <c r="A233" s="541"/>
      <c r="B233" s="542" t="s">
        <v>1344</v>
      </c>
      <c r="C233" s="543"/>
      <c r="E233" s="543"/>
      <c r="F233" s="542">
        <f>SUM(F234:F243)</f>
        <v>-13850</v>
      </c>
      <c r="G233" s="544">
        <f t="shared" si="86"/>
        <v>-2.3864909106573618E-3</v>
      </c>
      <c r="H233" s="545">
        <f t="shared" si="106"/>
        <v>0</v>
      </c>
      <c r="I233" s="541">
        <f t="shared" ref="I233:N233" si="107">SUM(I234:I243)</f>
        <v>-1500</v>
      </c>
      <c r="J233" s="542">
        <f t="shared" si="107"/>
        <v>-2500</v>
      </c>
      <c r="K233" s="542">
        <f t="shared" si="107"/>
        <v>-1000</v>
      </c>
      <c r="L233" s="542">
        <f t="shared" si="107"/>
        <v>-400</v>
      </c>
      <c r="M233" s="542">
        <f t="shared" si="107"/>
        <v>-800</v>
      </c>
      <c r="N233" s="544">
        <f t="shared" si="107"/>
        <v>-750</v>
      </c>
      <c r="O233" s="545"/>
      <c r="P233" s="541">
        <f t="shared" ref="P233:R233" si="108">SUM(P234:P243)</f>
        <v>-600</v>
      </c>
      <c r="Q233" s="542">
        <f t="shared" si="108"/>
        <v>-4500</v>
      </c>
      <c r="R233" s="544">
        <f t="shared" si="108"/>
        <v>-1800</v>
      </c>
      <c r="S233" s="546"/>
    </row>
    <row r="234" spans="1:19" s="548" customFormat="1" ht="16.5" hidden="1" outlineLevel="1" x14ac:dyDescent="0.25">
      <c r="A234" s="547"/>
      <c r="C234" s="549">
        <v>76001000</v>
      </c>
      <c r="D234" s="548" t="s">
        <v>1345</v>
      </c>
      <c r="E234" s="550">
        <v>1</v>
      </c>
      <c r="F234" s="548">
        <v>-1500</v>
      </c>
      <c r="G234" s="544">
        <f t="shared" si="86"/>
        <v>-2.5846471956577927E-4</v>
      </c>
      <c r="H234" s="545">
        <f t="shared" si="106"/>
        <v>0</v>
      </c>
      <c r="I234" s="547">
        <f t="shared" ref="I234:N242" si="109">IF($E234=I$3,$F234,0)</f>
        <v>-1500</v>
      </c>
      <c r="J234" s="548">
        <f t="shared" si="109"/>
        <v>0</v>
      </c>
      <c r="K234" s="548">
        <f t="shared" si="109"/>
        <v>0</v>
      </c>
      <c r="L234" s="548">
        <f t="shared" si="109"/>
        <v>0</v>
      </c>
      <c r="M234" s="548">
        <f t="shared" si="109"/>
        <v>0</v>
      </c>
      <c r="N234" s="553">
        <f t="shared" si="109"/>
        <v>0</v>
      </c>
      <c r="O234" s="552"/>
      <c r="P234" s="547">
        <f t="shared" ref="P234:R242" si="110">IF($E234=P$3,$F234,0)</f>
        <v>0</v>
      </c>
      <c r="Q234" s="548">
        <f t="shared" si="110"/>
        <v>0</v>
      </c>
      <c r="R234" s="553">
        <f t="shared" si="110"/>
        <v>0</v>
      </c>
      <c r="S234" s="554"/>
    </row>
    <row r="235" spans="1:19" s="548" customFormat="1" ht="15" hidden="1" outlineLevel="1" x14ac:dyDescent="0.25">
      <c r="A235" s="547"/>
      <c r="C235" s="549">
        <v>76002000</v>
      </c>
      <c r="D235" s="548" t="s">
        <v>1346</v>
      </c>
      <c r="E235" s="550">
        <v>2</v>
      </c>
      <c r="F235" s="548">
        <v>-2500</v>
      </c>
      <c r="G235" s="551">
        <f t="shared" si="86"/>
        <v>-4.307745326096321E-4</v>
      </c>
      <c r="H235" s="552">
        <f t="shared" si="106"/>
        <v>0</v>
      </c>
      <c r="I235" s="547">
        <f t="shared" si="109"/>
        <v>0</v>
      </c>
      <c r="J235" s="548">
        <f t="shared" si="109"/>
        <v>-2500</v>
      </c>
      <c r="K235" s="548">
        <f t="shared" si="109"/>
        <v>0</v>
      </c>
      <c r="L235" s="548">
        <f t="shared" si="109"/>
        <v>0</v>
      </c>
      <c r="M235" s="548">
        <f t="shared" si="109"/>
        <v>0</v>
      </c>
      <c r="N235" s="553">
        <f t="shared" si="109"/>
        <v>0</v>
      </c>
      <c r="O235" s="552"/>
      <c r="P235" s="547">
        <f t="shared" si="110"/>
        <v>0</v>
      </c>
      <c r="Q235" s="548">
        <f t="shared" si="110"/>
        <v>0</v>
      </c>
      <c r="R235" s="553">
        <f t="shared" si="110"/>
        <v>0</v>
      </c>
      <c r="S235" s="554"/>
    </row>
    <row r="236" spans="1:19" s="548" customFormat="1" ht="15" hidden="1" outlineLevel="1" x14ac:dyDescent="0.25">
      <c r="A236" s="547"/>
      <c r="C236" s="549">
        <v>76003000</v>
      </c>
      <c r="D236" s="548" t="s">
        <v>1347</v>
      </c>
      <c r="E236" s="550">
        <v>3</v>
      </c>
      <c r="F236" s="548">
        <v>-1000</v>
      </c>
      <c r="G236" s="551">
        <f t="shared" si="86"/>
        <v>-1.7230981304385286E-4</v>
      </c>
      <c r="H236" s="552">
        <f t="shared" si="106"/>
        <v>0</v>
      </c>
      <c r="I236" s="547">
        <f t="shared" si="109"/>
        <v>0</v>
      </c>
      <c r="J236" s="548">
        <f t="shared" si="109"/>
        <v>0</v>
      </c>
      <c r="K236" s="548">
        <f t="shared" si="109"/>
        <v>-1000</v>
      </c>
      <c r="L236" s="548">
        <f t="shared" si="109"/>
        <v>0</v>
      </c>
      <c r="M236" s="548">
        <f t="shared" si="109"/>
        <v>0</v>
      </c>
      <c r="N236" s="553">
        <f t="shared" si="109"/>
        <v>0</v>
      </c>
      <c r="O236" s="552"/>
      <c r="P236" s="547">
        <f t="shared" si="110"/>
        <v>0</v>
      </c>
      <c r="Q236" s="548">
        <f t="shared" si="110"/>
        <v>0</v>
      </c>
      <c r="R236" s="553">
        <f t="shared" si="110"/>
        <v>0</v>
      </c>
      <c r="S236" s="554"/>
    </row>
    <row r="237" spans="1:19" s="548" customFormat="1" ht="15" hidden="1" outlineLevel="1" x14ac:dyDescent="0.25">
      <c r="A237" s="547"/>
      <c r="C237" s="549">
        <v>76004000</v>
      </c>
      <c r="D237" s="548" t="s">
        <v>1348</v>
      </c>
      <c r="E237" s="550">
        <v>4</v>
      </c>
      <c r="F237" s="548">
        <v>-400</v>
      </c>
      <c r="G237" s="551">
        <f t="shared" si="86"/>
        <v>-6.8923925217541135E-5</v>
      </c>
      <c r="H237" s="552">
        <f t="shared" si="106"/>
        <v>0</v>
      </c>
      <c r="I237" s="547">
        <f t="shared" si="109"/>
        <v>0</v>
      </c>
      <c r="J237" s="548">
        <f t="shared" si="109"/>
        <v>0</v>
      </c>
      <c r="K237" s="548">
        <f t="shared" si="109"/>
        <v>0</v>
      </c>
      <c r="L237" s="548">
        <f t="shared" si="109"/>
        <v>-400</v>
      </c>
      <c r="M237" s="548">
        <f t="shared" si="109"/>
        <v>0</v>
      </c>
      <c r="N237" s="553">
        <f t="shared" si="109"/>
        <v>0</v>
      </c>
      <c r="O237" s="552"/>
      <c r="P237" s="547">
        <f t="shared" si="110"/>
        <v>0</v>
      </c>
      <c r="Q237" s="548">
        <f t="shared" si="110"/>
        <v>0</v>
      </c>
      <c r="R237" s="553">
        <f t="shared" si="110"/>
        <v>0</v>
      </c>
      <c r="S237" s="554"/>
    </row>
    <row r="238" spans="1:19" s="548" customFormat="1" ht="15" hidden="1" outlineLevel="1" x14ac:dyDescent="0.25">
      <c r="A238" s="547"/>
      <c r="C238" s="549">
        <v>76005000</v>
      </c>
      <c r="D238" s="548" t="s">
        <v>1349</v>
      </c>
      <c r="E238" s="550">
        <v>5</v>
      </c>
      <c r="F238" s="548">
        <v>-800</v>
      </c>
      <c r="G238" s="551">
        <f t="shared" si="86"/>
        <v>-1.3784785043508227E-4</v>
      </c>
      <c r="H238" s="552">
        <f t="shared" si="106"/>
        <v>0</v>
      </c>
      <c r="I238" s="547">
        <f t="shared" si="109"/>
        <v>0</v>
      </c>
      <c r="J238" s="548">
        <f t="shared" si="109"/>
        <v>0</v>
      </c>
      <c r="K238" s="548">
        <f t="shared" si="109"/>
        <v>0</v>
      </c>
      <c r="L238" s="548">
        <f t="shared" si="109"/>
        <v>0</v>
      </c>
      <c r="M238" s="548">
        <f t="shared" si="109"/>
        <v>-800</v>
      </c>
      <c r="N238" s="553">
        <f t="shared" si="109"/>
        <v>0</v>
      </c>
      <c r="O238" s="552"/>
      <c r="P238" s="547">
        <f t="shared" si="110"/>
        <v>0</v>
      </c>
      <c r="Q238" s="548">
        <f t="shared" si="110"/>
        <v>0</v>
      </c>
      <c r="R238" s="553">
        <f t="shared" si="110"/>
        <v>0</v>
      </c>
      <c r="S238" s="554"/>
    </row>
    <row r="239" spans="1:19" s="548" customFormat="1" ht="15" hidden="1" outlineLevel="1" x14ac:dyDescent="0.25">
      <c r="A239" s="547"/>
      <c r="C239" s="549">
        <v>76006000</v>
      </c>
      <c r="D239" s="548" t="s">
        <v>1350</v>
      </c>
      <c r="E239" s="550">
        <v>6</v>
      </c>
      <c r="F239" s="548">
        <v>-750</v>
      </c>
      <c r="G239" s="551">
        <f t="shared" si="86"/>
        <v>-1.2923235978288964E-4</v>
      </c>
      <c r="H239" s="552">
        <f t="shared" si="106"/>
        <v>0</v>
      </c>
      <c r="I239" s="547">
        <f t="shared" si="109"/>
        <v>0</v>
      </c>
      <c r="J239" s="548">
        <f t="shared" si="109"/>
        <v>0</v>
      </c>
      <c r="K239" s="548">
        <f t="shared" si="109"/>
        <v>0</v>
      </c>
      <c r="L239" s="548">
        <f t="shared" si="109"/>
        <v>0</v>
      </c>
      <c r="M239" s="548">
        <f t="shared" si="109"/>
        <v>0</v>
      </c>
      <c r="N239" s="553">
        <f t="shared" si="109"/>
        <v>-750</v>
      </c>
      <c r="O239" s="552"/>
      <c r="P239" s="547">
        <f t="shared" si="110"/>
        <v>0</v>
      </c>
      <c r="Q239" s="548">
        <f t="shared" si="110"/>
        <v>0</v>
      </c>
      <c r="R239" s="553">
        <f t="shared" si="110"/>
        <v>0</v>
      </c>
      <c r="S239" s="554"/>
    </row>
    <row r="240" spans="1:19" s="548" customFormat="1" ht="15" hidden="1" outlineLevel="1" x14ac:dyDescent="0.25">
      <c r="A240" s="547"/>
      <c r="C240" s="549">
        <v>76007000</v>
      </c>
      <c r="D240" s="548" t="s">
        <v>1351</v>
      </c>
      <c r="E240" s="550">
        <v>7</v>
      </c>
      <c r="F240" s="548">
        <v>-600</v>
      </c>
      <c r="G240" s="551">
        <f t="shared" si="86"/>
        <v>-1.0338588782631171E-4</v>
      </c>
      <c r="H240" s="552">
        <f t="shared" si="106"/>
        <v>0</v>
      </c>
      <c r="I240" s="547">
        <f t="shared" si="109"/>
        <v>0</v>
      </c>
      <c r="J240" s="548">
        <f t="shared" si="109"/>
        <v>0</v>
      </c>
      <c r="K240" s="548">
        <f t="shared" si="109"/>
        <v>0</v>
      </c>
      <c r="L240" s="548">
        <f t="shared" si="109"/>
        <v>0</v>
      </c>
      <c r="M240" s="548">
        <f t="shared" si="109"/>
        <v>0</v>
      </c>
      <c r="N240" s="553">
        <f t="shared" si="109"/>
        <v>0</v>
      </c>
      <c r="O240" s="552"/>
      <c r="P240" s="547">
        <f t="shared" si="110"/>
        <v>-600</v>
      </c>
      <c r="Q240" s="548">
        <f t="shared" si="110"/>
        <v>0</v>
      </c>
      <c r="R240" s="553">
        <f t="shared" si="110"/>
        <v>0</v>
      </c>
      <c r="S240" s="554"/>
    </row>
    <row r="241" spans="1:19" s="548" customFormat="1" ht="15" hidden="1" outlineLevel="1" x14ac:dyDescent="0.25">
      <c r="A241" s="547"/>
      <c r="C241" s="549">
        <v>76008000</v>
      </c>
      <c r="D241" s="548" t="s">
        <v>1352</v>
      </c>
      <c r="E241" s="550">
        <v>8</v>
      </c>
      <c r="F241" s="548">
        <v>-4500</v>
      </c>
      <c r="G241" s="551">
        <f t="shared" si="86"/>
        <v>-7.7539415869733782E-4</v>
      </c>
      <c r="H241" s="552">
        <f t="shared" si="106"/>
        <v>0</v>
      </c>
      <c r="I241" s="547">
        <f t="shared" si="109"/>
        <v>0</v>
      </c>
      <c r="J241" s="548">
        <f t="shared" si="109"/>
        <v>0</v>
      </c>
      <c r="K241" s="548">
        <f t="shared" si="109"/>
        <v>0</v>
      </c>
      <c r="L241" s="548">
        <f t="shared" si="109"/>
        <v>0</v>
      </c>
      <c r="M241" s="548">
        <f t="shared" si="109"/>
        <v>0</v>
      </c>
      <c r="N241" s="553">
        <f t="shared" si="109"/>
        <v>0</v>
      </c>
      <c r="O241" s="552"/>
      <c r="P241" s="547">
        <f t="shared" si="110"/>
        <v>0</v>
      </c>
      <c r="Q241" s="548">
        <f t="shared" si="110"/>
        <v>-4500</v>
      </c>
      <c r="R241" s="553">
        <f t="shared" si="110"/>
        <v>0</v>
      </c>
      <c r="S241" s="554"/>
    </row>
    <row r="242" spans="1:19" s="548" customFormat="1" ht="15" hidden="1" outlineLevel="1" x14ac:dyDescent="0.25">
      <c r="A242" s="547"/>
      <c r="C242" s="549">
        <v>76009000</v>
      </c>
      <c r="D242" s="548" t="s">
        <v>1353</v>
      </c>
      <c r="E242" s="550">
        <v>9</v>
      </c>
      <c r="F242" s="548">
        <v>-1800</v>
      </c>
      <c r="G242" s="551">
        <f t="shared" si="86"/>
        <v>-3.1015766347893513E-4</v>
      </c>
      <c r="H242" s="552">
        <f t="shared" si="106"/>
        <v>0</v>
      </c>
      <c r="I242" s="547">
        <f t="shared" si="109"/>
        <v>0</v>
      </c>
      <c r="J242" s="548">
        <f t="shared" si="109"/>
        <v>0</v>
      </c>
      <c r="K242" s="548">
        <f t="shared" si="109"/>
        <v>0</v>
      </c>
      <c r="L242" s="548">
        <f t="shared" si="109"/>
        <v>0</v>
      </c>
      <c r="M242" s="548">
        <f t="shared" si="109"/>
        <v>0</v>
      </c>
      <c r="N242" s="553">
        <f t="shared" si="109"/>
        <v>0</v>
      </c>
      <c r="O242" s="552"/>
      <c r="P242" s="547">
        <f t="shared" si="110"/>
        <v>0</v>
      </c>
      <c r="Q242" s="548">
        <f t="shared" si="110"/>
        <v>0</v>
      </c>
      <c r="R242" s="553">
        <f t="shared" si="110"/>
        <v>-1800</v>
      </c>
      <c r="S242" s="554"/>
    </row>
    <row r="243" spans="1:19" s="548" customFormat="1" ht="15.75" hidden="1" outlineLevel="1" thickBot="1" x14ac:dyDescent="0.3">
      <c r="A243" s="547"/>
      <c r="C243" s="549"/>
      <c r="D243" s="555"/>
      <c r="E243" s="557"/>
      <c r="F243" s="555"/>
      <c r="G243" s="558"/>
      <c r="H243" s="587">
        <f t="shared" si="106"/>
        <v>0</v>
      </c>
      <c r="I243" s="559"/>
      <c r="J243" s="555"/>
      <c r="K243" s="555"/>
      <c r="L243" s="555"/>
      <c r="M243" s="555"/>
      <c r="N243" s="560"/>
      <c r="O243" s="587"/>
      <c r="P243" s="559"/>
      <c r="Q243" s="555"/>
      <c r="R243" s="560"/>
      <c r="S243" s="554"/>
    </row>
    <row r="244" spans="1:19" s="570" customFormat="1" ht="18" customHeight="1" collapsed="1" x14ac:dyDescent="0.25">
      <c r="A244" s="561"/>
      <c r="B244" s="562"/>
      <c r="C244" s="1009" t="s">
        <v>1041</v>
      </c>
      <c r="D244" s="1010"/>
      <c r="E244" s="563"/>
      <c r="F244" s="1015">
        <f>+F219+F221</f>
        <v>80690</v>
      </c>
      <c r="G244" s="1018">
        <f t="shared" si="86"/>
        <v>1.3903678814508486E-2</v>
      </c>
      <c r="H244" s="509"/>
      <c r="I244" s="564">
        <f>+I219+I221</f>
        <v>459500</v>
      </c>
      <c r="J244" s="565">
        <f t="shared" ref="J244:N244" si="111">+J219+J221</f>
        <v>118200</v>
      </c>
      <c r="K244" s="565">
        <f t="shared" si="111"/>
        <v>147500</v>
      </c>
      <c r="L244" s="565">
        <f t="shared" si="111"/>
        <v>16840</v>
      </c>
      <c r="M244" s="565">
        <f t="shared" si="111"/>
        <v>80900</v>
      </c>
      <c r="N244" s="566">
        <f t="shared" si="111"/>
        <v>54450</v>
      </c>
      <c r="O244" s="567"/>
      <c r="P244" s="564">
        <f t="shared" ref="P244:R244" si="112">+P219+P221</f>
        <v>-138900</v>
      </c>
      <c r="Q244" s="565">
        <f t="shared" si="112"/>
        <v>-167250</v>
      </c>
      <c r="R244" s="568">
        <f t="shared" si="112"/>
        <v>-490550</v>
      </c>
      <c r="S244" s="569"/>
    </row>
    <row r="245" spans="1:19" s="570" customFormat="1" ht="15.75" thickBot="1" x14ac:dyDescent="0.3">
      <c r="A245" s="561"/>
      <c r="B245" s="562"/>
      <c r="C245" s="1013"/>
      <c r="D245" s="1014"/>
      <c r="E245" s="571"/>
      <c r="F245" s="1017"/>
      <c r="G245" s="1020">
        <f t="shared" si="86"/>
        <v>0</v>
      </c>
      <c r="H245" s="509"/>
      <c r="I245" s="572">
        <f>IFERROR(+I244/I$5,0)</f>
        <v>0.26257142857142857</v>
      </c>
      <c r="J245" s="573">
        <f t="shared" ref="J245:N245" si="113">IFERROR(+J244/J$5,0)</f>
        <v>0.17382352941176471</v>
      </c>
      <c r="K245" s="573">
        <f t="shared" si="113"/>
        <v>9.1900311526479747E-2</v>
      </c>
      <c r="L245" s="573">
        <f t="shared" si="113"/>
        <v>4.5513513513513515E-2</v>
      </c>
      <c r="M245" s="573">
        <f t="shared" si="113"/>
        <v>0.14682395644283122</v>
      </c>
      <c r="N245" s="574">
        <f t="shared" si="113"/>
        <v>0.12033149171270718</v>
      </c>
      <c r="O245" s="552"/>
      <c r="P245" s="572">
        <f t="shared" ref="P245:R245" si="114">IFERROR(+P244/P$5,0)</f>
        <v>-0.46300000000000002</v>
      </c>
      <c r="Q245" s="573">
        <f t="shared" si="114"/>
        <v>-2.7875000000000001</v>
      </c>
      <c r="R245" s="575">
        <f t="shared" si="114"/>
        <v>-14.015714285714285</v>
      </c>
      <c r="S245" s="569"/>
    </row>
    <row r="246" spans="1:19" s="540" customFormat="1" ht="24" thickBot="1" x14ac:dyDescent="0.5">
      <c r="A246" s="530" t="s">
        <v>1354</v>
      </c>
      <c r="B246" s="531"/>
      <c r="C246" s="532"/>
      <c r="D246" s="533"/>
      <c r="E246" s="534"/>
      <c r="F246" s="535"/>
      <c r="G246" s="536"/>
      <c r="H246" s="537">
        <f t="shared" ref="H246" si="115">+F246-SUM(I246:R246)</f>
        <v>0</v>
      </c>
      <c r="I246" s="588"/>
      <c r="J246" s="589"/>
      <c r="K246" s="589"/>
      <c r="L246" s="589"/>
      <c r="M246" s="589"/>
      <c r="N246" s="590"/>
      <c r="O246" s="537"/>
      <c r="P246" s="588"/>
      <c r="Q246" s="589"/>
      <c r="R246" s="590"/>
      <c r="S246" s="539"/>
    </row>
    <row r="247" spans="1:19" s="600" customFormat="1" ht="27" customHeight="1" x14ac:dyDescent="0.25">
      <c r="A247" s="591"/>
      <c r="B247" s="592"/>
      <c r="C247" s="1031"/>
      <c r="D247" s="1023" t="s">
        <v>1355</v>
      </c>
      <c r="E247" s="563"/>
      <c r="F247" s="1032">
        <f>SUM(I247:N247)</f>
        <v>1</v>
      </c>
      <c r="G247" s="593"/>
      <c r="H247" s="594"/>
      <c r="I247" s="595">
        <v>0.5</v>
      </c>
      <c r="J247" s="596">
        <v>0.1</v>
      </c>
      <c r="K247" s="596">
        <v>0.15</v>
      </c>
      <c r="L247" s="596">
        <v>0.05</v>
      </c>
      <c r="M247" s="596">
        <v>0.05</v>
      </c>
      <c r="N247" s="597">
        <v>0.15</v>
      </c>
      <c r="O247" s="598"/>
      <c r="P247" s="994">
        <f>SUM(P244:R244)</f>
        <v>-796700</v>
      </c>
      <c r="Q247" s="995"/>
      <c r="R247" s="996"/>
      <c r="S247" s="599"/>
    </row>
    <row r="248" spans="1:19" s="570" customFormat="1" ht="24" customHeight="1" thickBot="1" x14ac:dyDescent="0.3">
      <c r="A248" s="561"/>
      <c r="B248" s="562"/>
      <c r="C248" s="1031"/>
      <c r="D248" s="1025"/>
      <c r="E248" s="571"/>
      <c r="F248" s="1033"/>
      <c r="G248" s="601"/>
      <c r="H248" s="509"/>
      <c r="I248" s="602">
        <f>+$P$247*I$247</f>
        <v>-398350</v>
      </c>
      <c r="J248" s="603">
        <f t="shared" ref="J248:N248" si="116">+$P$247*J$247</f>
        <v>-79670</v>
      </c>
      <c r="K248" s="603">
        <f t="shared" si="116"/>
        <v>-119505</v>
      </c>
      <c r="L248" s="603">
        <f t="shared" si="116"/>
        <v>-39835</v>
      </c>
      <c r="M248" s="603">
        <f t="shared" si="116"/>
        <v>-39835</v>
      </c>
      <c r="N248" s="604">
        <f t="shared" si="116"/>
        <v>-119505</v>
      </c>
      <c r="O248" s="567"/>
      <c r="P248" s="997"/>
      <c r="Q248" s="998"/>
      <c r="R248" s="999"/>
      <c r="S248" s="569"/>
    </row>
    <row r="249" spans="1:19" s="570" customFormat="1" ht="24" customHeight="1" thickBot="1" x14ac:dyDescent="0.3">
      <c r="A249" s="561"/>
      <c r="B249" s="562"/>
      <c r="C249" s="605"/>
      <c r="D249" s="606"/>
      <c r="E249" s="607"/>
      <c r="F249" s="608"/>
      <c r="G249" s="609"/>
      <c r="H249" s="509"/>
      <c r="I249" s="610"/>
      <c r="J249" s="611"/>
      <c r="K249" s="611"/>
      <c r="L249" s="611"/>
      <c r="M249" s="611"/>
      <c r="N249" s="612"/>
      <c r="O249" s="567"/>
      <c r="P249" s="1000"/>
      <c r="Q249" s="1001"/>
      <c r="R249" s="1002"/>
      <c r="S249" s="569"/>
    </row>
    <row r="250" spans="1:19" s="570" customFormat="1" ht="18" customHeight="1" x14ac:dyDescent="0.25">
      <c r="A250" s="561"/>
      <c r="B250" s="562"/>
      <c r="C250" s="1009" t="s">
        <v>1041</v>
      </c>
      <c r="D250" s="1010"/>
      <c r="E250" s="563"/>
      <c r="F250" s="1015">
        <f>+F244+F248</f>
        <v>80690</v>
      </c>
      <c r="G250" s="1018">
        <f t="shared" si="86"/>
        <v>1.3903678814508486E-2</v>
      </c>
      <c r="H250" s="509"/>
      <c r="I250" s="613">
        <f>+I244+I248</f>
        <v>61150</v>
      </c>
      <c r="J250" s="614">
        <f t="shared" ref="J250:N250" si="117">+J244+J248</f>
        <v>38530</v>
      </c>
      <c r="K250" s="565">
        <f t="shared" si="117"/>
        <v>27995</v>
      </c>
      <c r="L250" s="565">
        <f t="shared" si="117"/>
        <v>-22995</v>
      </c>
      <c r="M250" s="565">
        <f t="shared" si="117"/>
        <v>41065</v>
      </c>
      <c r="N250" s="566">
        <f t="shared" si="117"/>
        <v>-65055</v>
      </c>
      <c r="O250" s="567"/>
      <c r="P250" s="1003"/>
      <c r="Q250" s="1004"/>
      <c r="R250" s="1005"/>
      <c r="S250" s="569"/>
    </row>
    <row r="251" spans="1:19" s="570" customFormat="1" ht="18" customHeight="1" x14ac:dyDescent="0.25">
      <c r="A251" s="561"/>
      <c r="B251" s="562"/>
      <c r="C251" s="1011"/>
      <c r="D251" s="1012"/>
      <c r="E251" s="615"/>
      <c r="F251" s="1016"/>
      <c r="G251" s="1019"/>
      <c r="H251" s="509"/>
      <c r="I251" s="616"/>
      <c r="J251" s="1021">
        <f>SUM(J250:N250)</f>
        <v>19540</v>
      </c>
      <c r="K251" s="1021"/>
      <c r="L251" s="1021"/>
      <c r="M251" s="1021"/>
      <c r="N251" s="1022"/>
      <c r="O251" s="567"/>
      <c r="P251" s="1003"/>
      <c r="Q251" s="1004"/>
      <c r="R251" s="1005"/>
      <c r="S251" s="569"/>
    </row>
    <row r="252" spans="1:19" s="570" customFormat="1" ht="15.75" customHeight="1" thickBot="1" x14ac:dyDescent="0.3">
      <c r="A252" s="561"/>
      <c r="B252" s="562"/>
      <c r="C252" s="1013"/>
      <c r="D252" s="1014"/>
      <c r="E252" s="571"/>
      <c r="F252" s="1017"/>
      <c r="G252" s="1020">
        <f t="shared" si="86"/>
        <v>0</v>
      </c>
      <c r="H252" s="509"/>
      <c r="I252" s="617">
        <f>IFERROR(+I250/I$5,0)</f>
        <v>3.4942857142857144E-2</v>
      </c>
      <c r="J252" s="618">
        <f>IFERROR(+J250/J$5,0)</f>
        <v>5.6661764705882356E-2</v>
      </c>
      <c r="K252" s="619">
        <f t="shared" ref="K252:N252" si="118">IFERROR(+K250/K$5,0)</f>
        <v>1.7442367601246105E-2</v>
      </c>
      <c r="L252" s="619">
        <f t="shared" si="118"/>
        <v>-6.2148648648648649E-2</v>
      </c>
      <c r="M252" s="619">
        <f t="shared" si="118"/>
        <v>7.4528130671506349E-2</v>
      </c>
      <c r="N252" s="574">
        <f t="shared" si="118"/>
        <v>-0.14376795580110496</v>
      </c>
      <c r="O252" s="552"/>
      <c r="P252" s="1003"/>
      <c r="Q252" s="1004"/>
      <c r="R252" s="1005"/>
      <c r="S252" s="569"/>
    </row>
    <row r="253" spans="1:19" s="542" customFormat="1" ht="17.25" thickBot="1" x14ac:dyDescent="0.3">
      <c r="A253" s="541"/>
      <c r="B253" s="542" t="s">
        <v>1356</v>
      </c>
      <c r="C253" s="543"/>
      <c r="E253" s="543"/>
      <c r="F253" s="542">
        <f>SUM(F254:F256)</f>
        <v>-20172.5</v>
      </c>
      <c r="G253" s="544">
        <f t="shared" si="86"/>
        <v>-3.4759197036271215E-3</v>
      </c>
      <c r="H253" s="545">
        <f t="shared" ref="H253:H255" si="119">+F253-SUM(I253:R253)</f>
        <v>0</v>
      </c>
      <c r="I253" s="541">
        <f t="shared" ref="I253:N253" si="120">SUM(I254:I255)</f>
        <v>-15287.5</v>
      </c>
      <c r="J253" s="542">
        <f t="shared" si="120"/>
        <v>-9632.5</v>
      </c>
      <c r="K253" s="542">
        <f t="shared" si="120"/>
        <v>-6998.75</v>
      </c>
      <c r="L253" s="542">
        <f t="shared" si="120"/>
        <v>5748.75</v>
      </c>
      <c r="M253" s="542">
        <f t="shared" si="120"/>
        <v>-10266.25</v>
      </c>
      <c r="N253" s="544">
        <f t="shared" si="120"/>
        <v>16263.75</v>
      </c>
      <c r="O253" s="545"/>
      <c r="P253" s="1003"/>
      <c r="Q253" s="1004"/>
      <c r="R253" s="1005"/>
      <c r="S253" s="546"/>
    </row>
    <row r="254" spans="1:19" s="548" customFormat="1" ht="15" hidden="1" outlineLevel="1" x14ac:dyDescent="0.25">
      <c r="A254" s="547"/>
      <c r="C254" s="549">
        <v>63000000</v>
      </c>
      <c r="D254" s="548" t="s">
        <v>706</v>
      </c>
      <c r="E254" s="550"/>
      <c r="F254" s="548">
        <f>-F250*25%</f>
        <v>-20172.5</v>
      </c>
      <c r="G254" s="551">
        <f t="shared" si="86"/>
        <v>-3.4759197036271215E-3</v>
      </c>
      <c r="H254" s="552">
        <f t="shared" si="119"/>
        <v>0</v>
      </c>
      <c r="I254" s="547">
        <f t="shared" ref="I254:N254" si="121">-I250*25%</f>
        <v>-15287.5</v>
      </c>
      <c r="J254" s="548">
        <f t="shared" si="121"/>
        <v>-9632.5</v>
      </c>
      <c r="K254" s="548">
        <f t="shared" si="121"/>
        <v>-6998.75</v>
      </c>
      <c r="L254" s="548">
        <f t="shared" si="121"/>
        <v>5748.75</v>
      </c>
      <c r="M254" s="548">
        <f t="shared" si="121"/>
        <v>-10266.25</v>
      </c>
      <c r="N254" s="553">
        <f t="shared" si="121"/>
        <v>16263.75</v>
      </c>
      <c r="O254" s="552"/>
      <c r="P254" s="1003"/>
      <c r="Q254" s="1004"/>
      <c r="R254" s="1005"/>
      <c r="S254" s="554"/>
    </row>
    <row r="255" spans="1:19" s="548" customFormat="1" ht="15" hidden="1" outlineLevel="1" x14ac:dyDescent="0.25">
      <c r="A255" s="547"/>
      <c r="C255" s="549">
        <v>63010000</v>
      </c>
      <c r="D255" s="548" t="s">
        <v>707</v>
      </c>
      <c r="E255" s="550"/>
      <c r="F255" s="548">
        <f t="shared" ref="F255" si="122">SUM(I255:R255)</f>
        <v>0</v>
      </c>
      <c r="G255" s="551">
        <f t="shared" si="86"/>
        <v>0</v>
      </c>
      <c r="H255" s="552">
        <f t="shared" si="119"/>
        <v>0</v>
      </c>
      <c r="I255" s="547">
        <f t="shared" ref="I255:N255" si="123">IF($E255=I$3,$F255,0)</f>
        <v>0</v>
      </c>
      <c r="J255" s="548">
        <f t="shared" si="123"/>
        <v>0</v>
      </c>
      <c r="K255" s="548">
        <f t="shared" si="123"/>
        <v>0</v>
      </c>
      <c r="L255" s="548">
        <f t="shared" si="123"/>
        <v>0</v>
      </c>
      <c r="M255" s="548">
        <f t="shared" si="123"/>
        <v>0</v>
      </c>
      <c r="N255" s="553">
        <f t="shared" si="123"/>
        <v>0</v>
      </c>
      <c r="O255" s="552"/>
      <c r="P255" s="1003"/>
      <c r="Q255" s="1004"/>
      <c r="R255" s="1005"/>
      <c r="S255" s="554"/>
    </row>
    <row r="256" spans="1:19" s="548" customFormat="1" ht="15.75" hidden="1" outlineLevel="1" thickBot="1" x14ac:dyDescent="0.3">
      <c r="A256" s="547"/>
      <c r="C256" s="549"/>
      <c r="D256" s="555"/>
      <c r="E256" s="557"/>
      <c r="F256" s="555"/>
      <c r="G256" s="558"/>
      <c r="H256" s="587">
        <f t="shared" ref="H256" si="124">+F256-SUM(I256:R256)</f>
        <v>0</v>
      </c>
      <c r="I256" s="559"/>
      <c r="J256" s="555"/>
      <c r="K256" s="555"/>
      <c r="L256" s="555"/>
      <c r="M256" s="555"/>
      <c r="N256" s="560"/>
      <c r="O256" s="587"/>
      <c r="P256" s="1003"/>
      <c r="Q256" s="1004"/>
      <c r="R256" s="1005"/>
      <c r="S256" s="554"/>
    </row>
    <row r="257" spans="1:19" s="570" customFormat="1" ht="16.5" customHeight="1" collapsed="1" x14ac:dyDescent="0.25">
      <c r="A257" s="561"/>
      <c r="B257" s="562"/>
      <c r="C257" s="1023" t="s">
        <v>1357</v>
      </c>
      <c r="D257" s="1024"/>
      <c r="E257" s="563"/>
      <c r="F257" s="1027">
        <f>+F244+F253</f>
        <v>60517.5</v>
      </c>
      <c r="G257" s="1029">
        <f t="shared" si="86"/>
        <v>1.0427759110881365E-2</v>
      </c>
      <c r="H257" s="509"/>
      <c r="I257" s="620">
        <f>+I250+I253</f>
        <v>45862.5</v>
      </c>
      <c r="J257" s="621">
        <f t="shared" ref="J257:N257" si="125">+J250+J253</f>
        <v>28897.5</v>
      </c>
      <c r="K257" s="621">
        <f t="shared" si="125"/>
        <v>20996.25</v>
      </c>
      <c r="L257" s="621">
        <f t="shared" si="125"/>
        <v>-17246.25</v>
      </c>
      <c r="M257" s="621">
        <f t="shared" si="125"/>
        <v>30798.75</v>
      </c>
      <c r="N257" s="622">
        <f t="shared" si="125"/>
        <v>-48791.25</v>
      </c>
      <c r="O257" s="567"/>
      <c r="P257" s="1003"/>
      <c r="Q257" s="1004"/>
      <c r="R257" s="1005"/>
      <c r="S257" s="569"/>
    </row>
    <row r="258" spans="1:19" s="570" customFormat="1" ht="15.75" customHeight="1" thickBot="1" x14ac:dyDescent="0.3">
      <c r="A258" s="561"/>
      <c r="B258" s="562"/>
      <c r="C258" s="1025"/>
      <c r="D258" s="1026"/>
      <c r="E258" s="571"/>
      <c r="F258" s="1028"/>
      <c r="G258" s="1030">
        <f t="shared" si="86"/>
        <v>0</v>
      </c>
      <c r="H258" s="509"/>
      <c r="I258" s="623">
        <f>IFERROR(+I257/I$5,0)</f>
        <v>2.6207142857142856E-2</v>
      </c>
      <c r="J258" s="624">
        <f t="shared" ref="J258:N258" si="126">IFERROR(+J257/J$5,0)</f>
        <v>4.2496323529411767E-2</v>
      </c>
      <c r="K258" s="624">
        <f t="shared" si="126"/>
        <v>1.308177570093458E-2</v>
      </c>
      <c r="L258" s="624">
        <f t="shared" si="126"/>
        <v>-4.6611486486486484E-2</v>
      </c>
      <c r="M258" s="624">
        <f t="shared" si="126"/>
        <v>5.5896098003629761E-2</v>
      </c>
      <c r="N258" s="625">
        <f t="shared" si="126"/>
        <v>-0.10782596685082874</v>
      </c>
      <c r="O258" s="567"/>
      <c r="P258" s="1006"/>
      <c r="Q258" s="1007"/>
      <c r="R258" s="1008"/>
      <c r="S258" s="569"/>
    </row>
    <row r="259" spans="1:19" s="511" customFormat="1" hidden="1" x14ac:dyDescent="0.2">
      <c r="C259" s="626"/>
      <c r="E259" s="627"/>
      <c r="G259" s="628"/>
      <c r="H259" s="629"/>
      <c r="O259" s="629"/>
      <c r="S259" s="510"/>
    </row>
    <row r="260" spans="1:19" s="511" customFormat="1" hidden="1" x14ac:dyDescent="0.2">
      <c r="C260" s="626"/>
      <c r="E260" s="627"/>
      <c r="G260" s="628"/>
      <c r="H260" s="629"/>
      <c r="O260" s="629"/>
      <c r="S260" s="510"/>
    </row>
    <row r="261" spans="1:19" x14ac:dyDescent="0.2"/>
  </sheetData>
  <mergeCells count="28">
    <mergeCell ref="A1:G1"/>
    <mergeCell ref="I1:R1"/>
    <mergeCell ref="A2:E3"/>
    <mergeCell ref="G2:G3"/>
    <mergeCell ref="I2:N2"/>
    <mergeCell ref="P2:R2"/>
    <mergeCell ref="A4:C4"/>
    <mergeCell ref="C62:D63"/>
    <mergeCell ref="F62:F63"/>
    <mergeCell ref="G62:G63"/>
    <mergeCell ref="C219:D220"/>
    <mergeCell ref="F219:F220"/>
    <mergeCell ref="G219:G220"/>
    <mergeCell ref="C244:D245"/>
    <mergeCell ref="F244:F245"/>
    <mergeCell ref="G244:G245"/>
    <mergeCell ref="C247:C248"/>
    <mergeCell ref="D247:D248"/>
    <mergeCell ref="F247:F248"/>
    <mergeCell ref="P247:R248"/>
    <mergeCell ref="P249:R258"/>
    <mergeCell ref="C250:D252"/>
    <mergeCell ref="F250:F252"/>
    <mergeCell ref="G250:G252"/>
    <mergeCell ref="J251:N251"/>
    <mergeCell ref="C257:D258"/>
    <mergeCell ref="F257:F258"/>
    <mergeCell ref="G257:G258"/>
  </mergeCells>
  <conditionalFormatting sqref="K2:P3 A1:A2 H1:I3 A4:I4 O8:T12 O13:O15 S13:T15 I62:O63 I16:T16 A8:G16 A6:I7 K6:T7 E62:G62 A62:C62 A63:B63 H255:N255 H256:O256 S62:T63 J2:J4 A261:J262 A247:B249 H247:O249 U63:IW63 U62:XFD62 U6:XFD16 S2:IW3 S1:XFD1 A259:XFD260 K4:XFD5 A263:XFD65634 L261:XFD262 S247:IW249 S258:IW258 K246:XFD246 O253 S253:XFD257">
    <cfRule type="cellIs" dxfId="360" priority="361" operator="equal">
      <formula>0</formula>
    </cfRule>
  </conditionalFormatting>
  <conditionalFormatting sqref="J6:J7">
    <cfRule type="cellIs" dxfId="359" priority="360" operator="equal">
      <formula>0</formula>
    </cfRule>
  </conditionalFormatting>
  <conditionalFormatting sqref="K8:N15 I8:I15">
    <cfRule type="cellIs" dxfId="358" priority="359" operator="equal">
      <formula>0</formula>
    </cfRule>
  </conditionalFormatting>
  <conditionalFormatting sqref="J8:J15">
    <cfRule type="cellIs" dxfId="357" priority="358" operator="equal">
      <formula>0</formula>
    </cfRule>
  </conditionalFormatting>
  <conditionalFormatting sqref="P13:R15">
    <cfRule type="cellIs" dxfId="356" priority="357" operator="equal">
      <formula>0</formula>
    </cfRule>
  </conditionalFormatting>
  <conditionalFormatting sqref="H8:H16">
    <cfRule type="cellIs" dxfId="355" priority="355" operator="equal">
      <formula>0</formula>
    </cfRule>
  </conditionalFormatting>
  <conditionalFormatting sqref="H7 H255:H256">
    <cfRule type="cellIs" dxfId="354" priority="356" operator="notEqual">
      <formula>0</formula>
    </cfRule>
  </conditionalFormatting>
  <conditionalFormatting sqref="H8:H16">
    <cfRule type="cellIs" dxfId="353" priority="354" operator="notEqual">
      <formula>0</formula>
    </cfRule>
  </conditionalFormatting>
  <conditionalFormatting sqref="S30:T38 A39:G39 I39:T39 A30:B38 E31:G38 E30:H30 U30:XFD39">
    <cfRule type="cellIs" dxfId="352" priority="348" operator="equal">
      <formula>0</formula>
    </cfRule>
  </conditionalFormatting>
  <conditionalFormatting sqref="H62:H63">
    <cfRule type="cellIs" dxfId="351" priority="353" operator="equal">
      <formula>0</formula>
    </cfRule>
  </conditionalFormatting>
  <conditionalFormatting sqref="S41:T49 A50:G50 I50:T50 A41:B49 E42:G49 E41:H41 U41:XFD50">
    <cfRule type="cellIs" dxfId="350" priority="344" operator="equal">
      <formula>0</formula>
    </cfRule>
  </conditionalFormatting>
  <conditionalFormatting sqref="P218:R218">
    <cfRule type="cellIs" dxfId="349" priority="236" operator="equal">
      <formula>0</formula>
    </cfRule>
  </conditionalFormatting>
  <conditionalFormatting sqref="H152">
    <cfRule type="cellIs" dxfId="348" priority="301" operator="equal">
      <formula>0</formula>
    </cfRule>
  </conditionalFormatting>
  <conditionalFormatting sqref="J75">
    <cfRule type="cellIs" dxfId="347" priority="334" operator="equal">
      <formula>0</formula>
    </cfRule>
  </conditionalFormatting>
  <conditionalFormatting sqref="H31:H39">
    <cfRule type="cellIs" dxfId="346" priority="346" operator="equal">
      <formula>0</formula>
    </cfRule>
  </conditionalFormatting>
  <conditionalFormatting sqref="H42:H50">
    <cfRule type="cellIs" dxfId="345" priority="342" operator="equal">
      <formula>0</formula>
    </cfRule>
  </conditionalFormatting>
  <conditionalFormatting sqref="H19:H27">
    <cfRule type="cellIs" dxfId="344" priority="350" operator="equal">
      <formula>0</formula>
    </cfRule>
  </conditionalFormatting>
  <conditionalFormatting sqref="H218">
    <cfRule type="cellIs" dxfId="343" priority="235" operator="equal">
      <formula>0</formula>
    </cfRule>
  </conditionalFormatting>
  <conditionalFormatting sqref="C176:C184">
    <cfRule type="cellIs" dxfId="342" priority="242" operator="equal">
      <formula>0</formula>
    </cfRule>
  </conditionalFormatting>
  <conditionalFormatting sqref="C187:C195">
    <cfRule type="cellIs" dxfId="341" priority="241" operator="equal">
      <formula>0</formula>
    </cfRule>
  </conditionalFormatting>
  <conditionalFormatting sqref="C198:C206">
    <cfRule type="cellIs" dxfId="340" priority="240" operator="equal">
      <formula>0</formula>
    </cfRule>
  </conditionalFormatting>
  <conditionalFormatting sqref="H19:H27">
    <cfRule type="cellIs" dxfId="339" priority="349" operator="notEqual">
      <formula>0</formula>
    </cfRule>
  </conditionalFormatting>
  <conditionalFormatting sqref="K75:N75 I75">
    <cfRule type="cellIs" dxfId="338" priority="335" operator="equal">
      <formula>0</formula>
    </cfRule>
  </conditionalFormatting>
  <conditionalFormatting sqref="P75:R75">
    <cfRule type="cellIs" dxfId="337" priority="333" operator="equal">
      <formula>0</formula>
    </cfRule>
  </conditionalFormatting>
  <conditionalFormatting sqref="H75">
    <cfRule type="cellIs" dxfId="336" priority="331" operator="equal">
      <formula>0</formula>
    </cfRule>
  </conditionalFormatting>
  <conditionalFormatting sqref="A18:H18 S18:T26 I27:T27 A19:G27 U18:XFD27">
    <cfRule type="cellIs" dxfId="335" priority="352" operator="equal">
      <formula>0</formula>
    </cfRule>
  </conditionalFormatting>
  <conditionalFormatting sqref="C165:C173">
    <cfRule type="cellIs" dxfId="334" priority="243" operator="equal">
      <formula>0</formula>
    </cfRule>
  </conditionalFormatting>
  <conditionalFormatting sqref="O218 A218:D218 A209:B217 F218:G218 S209:XFD218">
    <cfRule type="cellIs" dxfId="333" priority="239" operator="equal">
      <formula>0</formula>
    </cfRule>
  </conditionalFormatting>
  <conditionalFormatting sqref="J218">
    <cfRule type="cellIs" dxfId="332" priority="237" operator="equal">
      <formula>0</formula>
    </cfRule>
  </conditionalFormatting>
  <conditionalFormatting sqref="K218:N218 I218">
    <cfRule type="cellIs" dxfId="331" priority="238" operator="equal">
      <formula>0</formula>
    </cfRule>
  </conditionalFormatting>
  <conditionalFormatting sqref="H18">
    <cfRule type="cellIs" dxfId="330" priority="351" operator="notEqual">
      <formula>0</formula>
    </cfRule>
  </conditionalFormatting>
  <conditionalFormatting sqref="H31:H39">
    <cfRule type="cellIs" dxfId="329" priority="345" operator="notEqual">
      <formula>0</formula>
    </cfRule>
  </conditionalFormatting>
  <conditionalFormatting sqref="S52:T60 A61:G61 I61:T61 A52:B60 E52:H52 E53:G60 U52:XFD61">
    <cfRule type="cellIs" dxfId="328" priority="340" operator="equal">
      <formula>0</formula>
    </cfRule>
  </conditionalFormatting>
  <conditionalFormatting sqref="A5:I5">
    <cfRule type="cellIs" dxfId="327" priority="232" operator="equal">
      <formula>0</formula>
    </cfRule>
  </conditionalFormatting>
  <conditionalFormatting sqref="H30">
    <cfRule type="cellIs" dxfId="326" priority="347" operator="notEqual">
      <formula>0</formula>
    </cfRule>
  </conditionalFormatting>
  <conditionalFormatting sqref="H53:H61">
    <cfRule type="cellIs" dxfId="325" priority="338" operator="equal">
      <formula>0</formula>
    </cfRule>
  </conditionalFormatting>
  <conditionalFormatting sqref="H42:H50">
    <cfRule type="cellIs" dxfId="324" priority="341" operator="notEqual">
      <formula>0</formula>
    </cfRule>
  </conditionalFormatting>
  <conditionalFormatting sqref="J5">
    <cfRule type="cellIs" dxfId="323" priority="231" operator="equal">
      <formula>0</formula>
    </cfRule>
  </conditionalFormatting>
  <conditionalFormatting sqref="H41">
    <cfRule type="cellIs" dxfId="322" priority="343" operator="notEqual">
      <formula>0</formula>
    </cfRule>
  </conditionalFormatting>
  <conditionalFormatting sqref="O141 A141:D141 A132:B140 F141:G141 S132:XFD141">
    <cfRule type="cellIs" dxfId="321" priority="299" operator="equal">
      <formula>0</formula>
    </cfRule>
  </conditionalFormatting>
  <conditionalFormatting sqref="H52">
    <cfRule type="cellIs" dxfId="320" priority="339" operator="notEqual">
      <formula>0</formula>
    </cfRule>
  </conditionalFormatting>
  <conditionalFormatting sqref="H53:H61">
    <cfRule type="cellIs" dxfId="319" priority="337" operator="notEqual">
      <formula>0</formula>
    </cfRule>
  </conditionalFormatting>
  <conditionalFormatting sqref="O75 A75:D75 A66:B74 F66:H66 F75:G75 S66:XFD75">
    <cfRule type="cellIs" dxfId="318" priority="336" operator="equal">
      <formula>0</formula>
    </cfRule>
  </conditionalFormatting>
  <conditionalFormatting sqref="K97:N97 I97">
    <cfRule type="cellIs" dxfId="317" priority="328" operator="equal">
      <formula>0</formula>
    </cfRule>
  </conditionalFormatting>
  <conditionalFormatting sqref="J97">
    <cfRule type="cellIs" dxfId="316" priority="327" operator="equal">
      <formula>0</formula>
    </cfRule>
  </conditionalFormatting>
  <conditionalFormatting sqref="P97:R97">
    <cfRule type="cellIs" dxfId="315" priority="326" operator="equal">
      <formula>0</formula>
    </cfRule>
  </conditionalFormatting>
  <conditionalFormatting sqref="H66">
    <cfRule type="cellIs" dxfId="314" priority="332" operator="notEqual">
      <formula>0</formula>
    </cfRule>
  </conditionalFormatting>
  <conditionalFormatting sqref="H97">
    <cfRule type="cellIs" dxfId="313" priority="325" operator="equal">
      <formula>0</formula>
    </cfRule>
  </conditionalFormatting>
  <conditionalFormatting sqref="H75">
    <cfRule type="cellIs" dxfId="312" priority="330" operator="notEqual">
      <formula>0</formula>
    </cfRule>
  </conditionalFormatting>
  <conditionalFormatting sqref="K108:N108 I108">
    <cfRule type="cellIs" dxfId="311" priority="322" operator="equal">
      <formula>0</formula>
    </cfRule>
  </conditionalFormatting>
  <conditionalFormatting sqref="J108">
    <cfRule type="cellIs" dxfId="310" priority="321" operator="equal">
      <formula>0</formula>
    </cfRule>
  </conditionalFormatting>
  <conditionalFormatting sqref="P108:R108">
    <cfRule type="cellIs" dxfId="309" priority="320" operator="equal">
      <formula>0</formula>
    </cfRule>
  </conditionalFormatting>
  <conditionalFormatting sqref="H108">
    <cfRule type="cellIs" dxfId="308" priority="319" operator="equal">
      <formula>0</formula>
    </cfRule>
  </conditionalFormatting>
  <conditionalFormatting sqref="O97 A97:D97 A88:B96 F97:G97 S88:XFD97">
    <cfRule type="cellIs" dxfId="307" priority="329" operator="equal">
      <formula>0</formula>
    </cfRule>
  </conditionalFormatting>
  <conditionalFormatting sqref="J232">
    <cfRule type="cellIs" dxfId="306" priority="228" operator="equal">
      <formula>0</formula>
    </cfRule>
  </conditionalFormatting>
  <conditionalFormatting sqref="H97">
    <cfRule type="cellIs" dxfId="305" priority="324" operator="notEqual">
      <formula>0</formula>
    </cfRule>
  </conditionalFormatting>
  <conditionalFormatting sqref="O108 A108:D108 A99:B107 F108:G108 S99:XFD108">
    <cfRule type="cellIs" dxfId="304" priority="323" operator="equal">
      <formula>0</formula>
    </cfRule>
  </conditionalFormatting>
  <conditionalFormatting sqref="C209:C217">
    <cfRule type="cellIs" dxfId="303" priority="233" operator="equal">
      <formula>0</formula>
    </cfRule>
  </conditionalFormatting>
  <conditionalFormatting sqref="H108">
    <cfRule type="cellIs" dxfId="302" priority="318" operator="notEqual">
      <formula>0</formula>
    </cfRule>
  </conditionalFormatting>
  <conditionalFormatting sqref="K119:N119 I119">
    <cfRule type="cellIs" dxfId="301" priority="316" operator="equal">
      <formula>0</formula>
    </cfRule>
  </conditionalFormatting>
  <conditionalFormatting sqref="J119">
    <cfRule type="cellIs" dxfId="300" priority="315" operator="equal">
      <formula>0</formula>
    </cfRule>
  </conditionalFormatting>
  <conditionalFormatting sqref="P119:R119">
    <cfRule type="cellIs" dxfId="299" priority="314" operator="equal">
      <formula>0</formula>
    </cfRule>
  </conditionalFormatting>
  <conditionalFormatting sqref="H119">
    <cfRule type="cellIs" dxfId="298" priority="313" operator="equal">
      <formula>0</formula>
    </cfRule>
  </conditionalFormatting>
  <conditionalFormatting sqref="O119 A119:D119 A110:B118 F119:G119 S110:XFD119">
    <cfRule type="cellIs" dxfId="297" priority="317" operator="equal">
      <formula>0</formula>
    </cfRule>
  </conditionalFormatting>
  <conditionalFormatting sqref="H119">
    <cfRule type="cellIs" dxfId="296" priority="312" operator="notEqual">
      <formula>0</formula>
    </cfRule>
  </conditionalFormatting>
  <conditionalFormatting sqref="K130:N130 I130">
    <cfRule type="cellIs" dxfId="295" priority="310" operator="equal">
      <formula>0</formula>
    </cfRule>
  </conditionalFormatting>
  <conditionalFormatting sqref="J130">
    <cfRule type="cellIs" dxfId="294" priority="309" operator="equal">
      <formula>0</formula>
    </cfRule>
  </conditionalFormatting>
  <conditionalFormatting sqref="P130:R130">
    <cfRule type="cellIs" dxfId="293" priority="308" operator="equal">
      <formula>0</formula>
    </cfRule>
  </conditionalFormatting>
  <conditionalFormatting sqref="H130">
    <cfRule type="cellIs" dxfId="292" priority="307" operator="equal">
      <formula>0</formula>
    </cfRule>
  </conditionalFormatting>
  <conditionalFormatting sqref="O130 A130:D130 A121:B129 F130:G130 S121:XFD130">
    <cfRule type="cellIs" dxfId="291" priority="311" operator="equal">
      <formula>0</formula>
    </cfRule>
  </conditionalFormatting>
  <conditionalFormatting sqref="H130">
    <cfRule type="cellIs" dxfId="290" priority="306" operator="notEqual">
      <formula>0</formula>
    </cfRule>
  </conditionalFormatting>
  <conditionalFormatting sqref="K152:N152 I152">
    <cfRule type="cellIs" dxfId="289" priority="304" operator="equal">
      <formula>0</formula>
    </cfRule>
  </conditionalFormatting>
  <conditionalFormatting sqref="J152">
    <cfRule type="cellIs" dxfId="288" priority="303" operator="equal">
      <formula>0</formula>
    </cfRule>
  </conditionalFormatting>
  <conditionalFormatting sqref="P152:R152">
    <cfRule type="cellIs" dxfId="287" priority="302" operator="equal">
      <formula>0</formula>
    </cfRule>
  </conditionalFormatting>
  <conditionalFormatting sqref="O152 A152:D152 A143:B151 F152:G152 S143:XFD152">
    <cfRule type="cellIs" dxfId="286" priority="305" operator="equal">
      <formula>0</formula>
    </cfRule>
  </conditionalFormatting>
  <conditionalFormatting sqref="H152">
    <cfRule type="cellIs" dxfId="285" priority="300" operator="notEqual">
      <formula>0</formula>
    </cfRule>
  </conditionalFormatting>
  <conditionalFormatting sqref="H196">
    <cfRule type="cellIs" dxfId="284" priority="271" operator="equal">
      <formula>0</formula>
    </cfRule>
  </conditionalFormatting>
  <conditionalFormatting sqref="P196:R196">
    <cfRule type="cellIs" dxfId="283" priority="272" operator="equal">
      <formula>0</formula>
    </cfRule>
  </conditionalFormatting>
  <conditionalFormatting sqref="C30:C38">
    <cfRule type="cellIs" dxfId="282" priority="257" operator="equal">
      <formula>0</formula>
    </cfRule>
  </conditionalFormatting>
  <conditionalFormatting sqref="C41:C49">
    <cfRule type="cellIs" dxfId="281" priority="256" operator="equal">
      <formula>0</formula>
    </cfRule>
  </conditionalFormatting>
  <conditionalFormatting sqref="P163:R163">
    <cfRule type="cellIs" dxfId="280" priority="290" operator="equal">
      <formula>0</formula>
    </cfRule>
  </conditionalFormatting>
  <conditionalFormatting sqref="O185 A185:D185 A176:B184 F185:G185 S176:XFD185">
    <cfRule type="cellIs" dxfId="279" priority="281" operator="equal">
      <formula>0</formula>
    </cfRule>
  </conditionalFormatting>
  <conditionalFormatting sqref="E154:E163">
    <cfRule type="cellIs" dxfId="278" priority="201" operator="equal">
      <formula>0</formula>
    </cfRule>
  </conditionalFormatting>
  <conditionalFormatting sqref="K141:N141 I141">
    <cfRule type="cellIs" dxfId="277" priority="298" operator="equal">
      <formula>0</formula>
    </cfRule>
  </conditionalFormatting>
  <conditionalFormatting sqref="J141">
    <cfRule type="cellIs" dxfId="276" priority="297" operator="equal">
      <formula>0</formula>
    </cfRule>
  </conditionalFormatting>
  <conditionalFormatting sqref="P141:R141">
    <cfRule type="cellIs" dxfId="275" priority="296" operator="equal">
      <formula>0</formula>
    </cfRule>
  </conditionalFormatting>
  <conditionalFormatting sqref="H141">
    <cfRule type="cellIs" dxfId="274" priority="295" operator="equal">
      <formula>0</formula>
    </cfRule>
  </conditionalFormatting>
  <conditionalFormatting sqref="E66:E75">
    <cfRule type="cellIs" dxfId="273" priority="209" operator="equal">
      <formula>0</formula>
    </cfRule>
  </conditionalFormatting>
  <conditionalFormatting sqref="H141">
    <cfRule type="cellIs" dxfId="272" priority="294" operator="notEqual">
      <formula>0</formula>
    </cfRule>
  </conditionalFormatting>
  <conditionalFormatting sqref="K163:N163 I163">
    <cfRule type="cellIs" dxfId="271" priority="292" operator="equal">
      <formula>0</formula>
    </cfRule>
  </conditionalFormatting>
  <conditionalFormatting sqref="J163">
    <cfRule type="cellIs" dxfId="270" priority="291" operator="equal">
      <formula>0</formula>
    </cfRule>
  </conditionalFormatting>
  <conditionalFormatting sqref="H163">
    <cfRule type="cellIs" dxfId="269" priority="289" operator="equal">
      <formula>0</formula>
    </cfRule>
  </conditionalFormatting>
  <conditionalFormatting sqref="O163 A163:D163 A154:B162 F163:G163 S154:XFD163">
    <cfRule type="cellIs" dxfId="268" priority="293" operator="equal">
      <formula>0</formula>
    </cfRule>
  </conditionalFormatting>
  <conditionalFormatting sqref="H257:H258">
    <cfRule type="cellIs" dxfId="267" priority="211" operator="equal">
      <formula>0</formula>
    </cfRule>
  </conditionalFormatting>
  <conditionalFormatting sqref="H163">
    <cfRule type="cellIs" dxfId="266" priority="288" operator="notEqual">
      <formula>0</formula>
    </cfRule>
  </conditionalFormatting>
  <conditionalFormatting sqref="C143:C151">
    <cfRule type="cellIs" dxfId="265" priority="245" operator="equal">
      <formula>0</formula>
    </cfRule>
  </conditionalFormatting>
  <conditionalFormatting sqref="C154:C162">
    <cfRule type="cellIs" dxfId="264" priority="244" operator="equal">
      <formula>0</formula>
    </cfRule>
  </conditionalFormatting>
  <conditionalFormatting sqref="K174:N174 I174">
    <cfRule type="cellIs" dxfId="263" priority="286" operator="equal">
      <formula>0</formula>
    </cfRule>
  </conditionalFormatting>
  <conditionalFormatting sqref="J174">
    <cfRule type="cellIs" dxfId="262" priority="285" operator="equal">
      <formula>0</formula>
    </cfRule>
  </conditionalFormatting>
  <conditionalFormatting sqref="P174:R174">
    <cfRule type="cellIs" dxfId="261" priority="284" operator="equal">
      <formula>0</formula>
    </cfRule>
  </conditionalFormatting>
  <conditionalFormatting sqref="H174">
    <cfRule type="cellIs" dxfId="260" priority="283" operator="equal">
      <formula>0</formula>
    </cfRule>
  </conditionalFormatting>
  <conditionalFormatting sqref="O174 A174:D174 A165:B173 F174:G174 S165:XFD174">
    <cfRule type="cellIs" dxfId="259" priority="287" operator="equal">
      <formula>0</formula>
    </cfRule>
  </conditionalFormatting>
  <conditionalFormatting sqref="E99:E108">
    <cfRule type="cellIs" dxfId="258" priority="206" operator="equal">
      <formula>0</formula>
    </cfRule>
  </conditionalFormatting>
  <conditionalFormatting sqref="H174">
    <cfRule type="cellIs" dxfId="257" priority="282" operator="notEqual">
      <formula>0</formula>
    </cfRule>
  </conditionalFormatting>
  <conditionalFormatting sqref="K185:N185 I185">
    <cfRule type="cellIs" dxfId="256" priority="280" operator="equal">
      <formula>0</formula>
    </cfRule>
  </conditionalFormatting>
  <conditionalFormatting sqref="J185">
    <cfRule type="cellIs" dxfId="255" priority="279" operator="equal">
      <formula>0</formula>
    </cfRule>
  </conditionalFormatting>
  <conditionalFormatting sqref="P185:R185">
    <cfRule type="cellIs" dxfId="254" priority="278" operator="equal">
      <formula>0</formula>
    </cfRule>
  </conditionalFormatting>
  <conditionalFormatting sqref="H185">
    <cfRule type="cellIs" dxfId="253" priority="277" operator="equal">
      <formula>0</formula>
    </cfRule>
  </conditionalFormatting>
  <conditionalFormatting sqref="H185">
    <cfRule type="cellIs" dxfId="252" priority="276" operator="notEqual">
      <formula>0</formula>
    </cfRule>
  </conditionalFormatting>
  <conditionalFormatting sqref="K196:N196 I196">
    <cfRule type="cellIs" dxfId="251" priority="274" operator="equal">
      <formula>0</formula>
    </cfRule>
  </conditionalFormatting>
  <conditionalFormatting sqref="J196">
    <cfRule type="cellIs" dxfId="250" priority="273" operator="equal">
      <formula>0</formula>
    </cfRule>
  </conditionalFormatting>
  <conditionalFormatting sqref="O196 A196:D196 A187:B195 F196:G196 S187:XFD196">
    <cfRule type="cellIs" dxfId="249" priority="275" operator="equal">
      <formula>0</formula>
    </cfRule>
  </conditionalFormatting>
  <conditionalFormatting sqref="E209:E218">
    <cfRule type="cellIs" dxfId="248" priority="196" operator="equal">
      <formula>0</formula>
    </cfRule>
  </conditionalFormatting>
  <conditionalFormatting sqref="H196">
    <cfRule type="cellIs" dxfId="247" priority="270" operator="notEqual">
      <formula>0</formula>
    </cfRule>
  </conditionalFormatting>
  <conditionalFormatting sqref="O232 A232:D232 A223:B231 F232:G232 S223:XFD232">
    <cfRule type="cellIs" dxfId="246" priority="230" operator="equal">
      <formula>0</formula>
    </cfRule>
  </conditionalFormatting>
  <conditionalFormatting sqref="K207:N207 I207">
    <cfRule type="cellIs" dxfId="245" priority="268" operator="equal">
      <formula>0</formula>
    </cfRule>
  </conditionalFormatting>
  <conditionalFormatting sqref="J207">
    <cfRule type="cellIs" dxfId="244" priority="267" operator="equal">
      <formula>0</formula>
    </cfRule>
  </conditionalFormatting>
  <conditionalFormatting sqref="P207:R207">
    <cfRule type="cellIs" dxfId="243" priority="266" operator="equal">
      <formula>0</formula>
    </cfRule>
  </conditionalFormatting>
  <conditionalFormatting sqref="H207">
    <cfRule type="cellIs" dxfId="242" priority="265" operator="equal">
      <formula>0</formula>
    </cfRule>
  </conditionalFormatting>
  <conditionalFormatting sqref="O207 A207:D207 A198:B206 F207:G207 S198:XFD207">
    <cfRule type="cellIs" dxfId="241" priority="269" operator="equal">
      <formula>0</formula>
    </cfRule>
  </conditionalFormatting>
  <conditionalFormatting sqref="J18:J26">
    <cfRule type="cellIs" dxfId="240" priority="191" operator="equal">
      <formula>0</formula>
    </cfRule>
  </conditionalFormatting>
  <conditionalFormatting sqref="H207">
    <cfRule type="cellIs" dxfId="239" priority="264" operator="notEqual">
      <formula>0</formula>
    </cfRule>
  </conditionalFormatting>
  <conditionalFormatting sqref="J86">
    <cfRule type="cellIs" dxfId="238" priority="261" operator="equal">
      <formula>0</formula>
    </cfRule>
  </conditionalFormatting>
  <conditionalFormatting sqref="K86:N86 I86">
    <cfRule type="cellIs" dxfId="237" priority="262" operator="equal">
      <formula>0</formula>
    </cfRule>
  </conditionalFormatting>
  <conditionalFormatting sqref="P86:R86">
    <cfRule type="cellIs" dxfId="236" priority="260" operator="equal">
      <formula>0</formula>
    </cfRule>
  </conditionalFormatting>
  <conditionalFormatting sqref="H86">
    <cfRule type="cellIs" dxfId="235" priority="259" operator="equal">
      <formula>0</formula>
    </cfRule>
  </conditionalFormatting>
  <conditionalFormatting sqref="C66:C74">
    <cfRule type="cellIs" dxfId="234" priority="254" operator="equal">
      <formula>0</formula>
    </cfRule>
  </conditionalFormatting>
  <conditionalFormatting sqref="C52:C60">
    <cfRule type="cellIs" dxfId="233" priority="255" operator="equal">
      <formula>0</formula>
    </cfRule>
  </conditionalFormatting>
  <conditionalFormatting sqref="O86 A86:D86 A77:B85 F86:G86 S77:XFD86">
    <cfRule type="cellIs" dxfId="232" priority="263" operator="equal">
      <formula>0</formula>
    </cfRule>
  </conditionalFormatting>
  <conditionalFormatting sqref="O187:R195">
    <cfRule type="cellIs" dxfId="231" priority="121" operator="equal">
      <formula>0</formula>
    </cfRule>
  </conditionalFormatting>
  <conditionalFormatting sqref="H86">
    <cfRule type="cellIs" dxfId="230" priority="258" operator="notEqual">
      <formula>0</formula>
    </cfRule>
  </conditionalFormatting>
  <conditionalFormatting sqref="C77:C85">
    <cfRule type="cellIs" dxfId="229" priority="253" operator="equal">
      <formula>0</formula>
    </cfRule>
  </conditionalFormatting>
  <conditionalFormatting sqref="A64:I64 K64:XFD64">
    <cfRule type="cellIs" dxfId="228" priority="252" operator="equal">
      <formula>0</formula>
    </cfRule>
  </conditionalFormatting>
  <conditionalFormatting sqref="J64">
    <cfRule type="cellIs" dxfId="227" priority="251" operator="equal">
      <formula>0</formula>
    </cfRule>
  </conditionalFormatting>
  <conditionalFormatting sqref="C88:C96">
    <cfRule type="cellIs" dxfId="226" priority="250" operator="equal">
      <formula>0</formula>
    </cfRule>
  </conditionalFormatting>
  <conditionalFormatting sqref="C99:C107">
    <cfRule type="cellIs" dxfId="225" priority="249" operator="equal">
      <formula>0</formula>
    </cfRule>
  </conditionalFormatting>
  <conditionalFormatting sqref="C110:C118">
    <cfRule type="cellIs" dxfId="224" priority="248" operator="equal">
      <formula>0</formula>
    </cfRule>
  </conditionalFormatting>
  <conditionalFormatting sqref="C121:C129">
    <cfRule type="cellIs" dxfId="223" priority="247" operator="equal">
      <formula>0</formula>
    </cfRule>
  </conditionalFormatting>
  <conditionalFormatting sqref="C132:C140">
    <cfRule type="cellIs" dxfId="222" priority="246" operator="equal">
      <formula>0</formula>
    </cfRule>
  </conditionalFormatting>
  <conditionalFormatting sqref="I257:O258 A257:B258 E257:G257">
    <cfRule type="cellIs" dxfId="221" priority="212" operator="equal">
      <formula>0</formula>
    </cfRule>
  </conditionalFormatting>
  <conditionalFormatting sqref="C254:C255">
    <cfRule type="cellIs" dxfId="220" priority="213" operator="equal">
      <formula>0</formula>
    </cfRule>
  </conditionalFormatting>
  <conditionalFormatting sqref="J88:J96">
    <cfRule type="cellIs" dxfId="219" priority="164" operator="equal">
      <formula>0</formula>
    </cfRule>
  </conditionalFormatting>
  <conditionalFormatting sqref="H218">
    <cfRule type="cellIs" dxfId="218" priority="234" operator="notEqual">
      <formula>0</formula>
    </cfRule>
  </conditionalFormatting>
  <conditionalFormatting sqref="K67:N74 I67:I74">
    <cfRule type="cellIs" dxfId="217" priority="175" operator="equal">
      <formula>0</formula>
    </cfRule>
  </conditionalFormatting>
  <conditionalFormatting sqref="J67:J74">
    <cfRule type="cellIs" dxfId="216" priority="174" operator="equal">
      <formula>0</formula>
    </cfRule>
  </conditionalFormatting>
  <conditionalFormatting sqref="O243 A243:D243 A234:B242 F243:G243 S234:XFD243">
    <cfRule type="cellIs" dxfId="215" priority="223" operator="equal">
      <formula>0</formula>
    </cfRule>
  </conditionalFormatting>
  <conditionalFormatting sqref="C223:C231">
    <cfRule type="cellIs" dxfId="214" priority="224" operator="equal">
      <formula>0</formula>
    </cfRule>
  </conditionalFormatting>
  <conditionalFormatting sqref="C234:C242">
    <cfRule type="cellIs" dxfId="213" priority="217" operator="equal">
      <formula>0</formula>
    </cfRule>
  </conditionalFormatting>
  <conditionalFormatting sqref="K232:N232 I232">
    <cfRule type="cellIs" dxfId="212" priority="229" operator="equal">
      <formula>0</formula>
    </cfRule>
  </conditionalFormatting>
  <conditionalFormatting sqref="P232:R232">
    <cfRule type="cellIs" dxfId="211" priority="227" operator="equal">
      <formula>0</formula>
    </cfRule>
  </conditionalFormatting>
  <conditionalFormatting sqref="H232">
    <cfRule type="cellIs" dxfId="210" priority="226" operator="equal">
      <formula>0</formula>
    </cfRule>
  </conditionalFormatting>
  <conditionalFormatting sqref="K121:N129 I121:I129">
    <cfRule type="cellIs" dxfId="209" priority="150" operator="equal">
      <formula>0</formula>
    </cfRule>
  </conditionalFormatting>
  <conditionalFormatting sqref="H232">
    <cfRule type="cellIs" dxfId="208" priority="225" operator="notEqual">
      <formula>0</formula>
    </cfRule>
  </conditionalFormatting>
  <conditionalFormatting sqref="K243:N243 I243">
    <cfRule type="cellIs" dxfId="207" priority="222" operator="equal">
      <formula>0</formula>
    </cfRule>
  </conditionalFormatting>
  <conditionalFormatting sqref="J243">
    <cfRule type="cellIs" dxfId="206" priority="221" operator="equal">
      <formula>0</formula>
    </cfRule>
  </conditionalFormatting>
  <conditionalFormatting sqref="P243:R243">
    <cfRule type="cellIs" dxfId="205" priority="220" operator="equal">
      <formula>0</formula>
    </cfRule>
  </conditionalFormatting>
  <conditionalFormatting sqref="H243">
    <cfRule type="cellIs" dxfId="204" priority="219" operator="equal">
      <formula>0</formula>
    </cfRule>
  </conditionalFormatting>
  <conditionalFormatting sqref="O132:R140">
    <cfRule type="cellIs" dxfId="203" priority="146" operator="equal">
      <formula>0</formula>
    </cfRule>
  </conditionalFormatting>
  <conditionalFormatting sqref="H143:H151">
    <cfRule type="cellIs" dxfId="202" priority="142" operator="notEqual">
      <formula>0</formula>
    </cfRule>
  </conditionalFormatting>
  <conditionalFormatting sqref="H243">
    <cfRule type="cellIs" dxfId="201" priority="218" operator="notEqual">
      <formula>0</formula>
    </cfRule>
  </conditionalFormatting>
  <conditionalFormatting sqref="E234:E243">
    <cfRule type="cellIs" dxfId="200" priority="194" operator="equal">
      <formula>0</formula>
    </cfRule>
  </conditionalFormatting>
  <conditionalFormatting sqref="E223:E232">
    <cfRule type="cellIs" dxfId="199" priority="195" operator="equal">
      <formula>0</formula>
    </cfRule>
  </conditionalFormatting>
  <conditionalFormatting sqref="E88:E97">
    <cfRule type="cellIs" dxfId="198" priority="207" operator="equal">
      <formula>0</formula>
    </cfRule>
  </conditionalFormatting>
  <conditionalFormatting sqref="K18:N26 I18:I26">
    <cfRule type="cellIs" dxfId="197" priority="192" operator="equal">
      <formula>0</formula>
    </cfRule>
  </conditionalFormatting>
  <conditionalFormatting sqref="J254">
    <cfRule type="cellIs" dxfId="196" priority="215" operator="equal">
      <formula>0</formula>
    </cfRule>
  </conditionalFormatting>
  <conditionalFormatting sqref="K254:O254 O255 A256:G256 A254:B255 D255:G255 D254:I254">
    <cfRule type="cellIs" dxfId="195" priority="216" operator="equal">
      <formula>0</formula>
    </cfRule>
  </conditionalFormatting>
  <conditionalFormatting sqref="H254">
    <cfRule type="cellIs" dxfId="194" priority="214" operator="notEqual">
      <formula>0</formula>
    </cfRule>
  </conditionalFormatting>
  <conditionalFormatting sqref="C257">
    <cfRule type="cellIs" dxfId="193" priority="210" operator="equal">
      <formula>0</formula>
    </cfRule>
  </conditionalFormatting>
  <conditionalFormatting sqref="E77:E86">
    <cfRule type="cellIs" dxfId="192" priority="208" operator="equal">
      <formula>0</formula>
    </cfRule>
  </conditionalFormatting>
  <conditionalFormatting sqref="E121:E130">
    <cfRule type="cellIs" dxfId="191" priority="204" operator="equal">
      <formula>0</formula>
    </cfRule>
  </conditionalFormatting>
  <conditionalFormatting sqref="E110:E119">
    <cfRule type="cellIs" dxfId="190" priority="205" operator="equal">
      <formula>0</formula>
    </cfRule>
  </conditionalFormatting>
  <conditionalFormatting sqref="E132:E141">
    <cfRule type="cellIs" dxfId="189" priority="203" operator="equal">
      <formula>0</formula>
    </cfRule>
  </conditionalFormatting>
  <conditionalFormatting sqref="E143:E152">
    <cfRule type="cellIs" dxfId="188" priority="202" operator="equal">
      <formula>0</formula>
    </cfRule>
  </conditionalFormatting>
  <conditionalFormatting sqref="E176:E185">
    <cfRule type="cellIs" dxfId="187" priority="199" operator="equal">
      <formula>0</formula>
    </cfRule>
  </conditionalFormatting>
  <conditionalFormatting sqref="E165:E174">
    <cfRule type="cellIs" dxfId="186" priority="200" operator="equal">
      <formula>0</formula>
    </cfRule>
  </conditionalFormatting>
  <conditionalFormatting sqref="E187:E196">
    <cfRule type="cellIs" dxfId="185" priority="198" operator="equal">
      <formula>0</formula>
    </cfRule>
  </conditionalFormatting>
  <conditionalFormatting sqref="E198:E207">
    <cfRule type="cellIs" dxfId="184" priority="197" operator="equal">
      <formula>0</formula>
    </cfRule>
  </conditionalFormatting>
  <conditionalFormatting sqref="O18:R26">
    <cfRule type="cellIs" dxfId="183" priority="193" operator="equal">
      <formula>0</formula>
    </cfRule>
  </conditionalFormatting>
  <conditionalFormatting sqref="K30:N38 I30:I38">
    <cfRule type="cellIs" dxfId="182" priority="189" operator="equal">
      <formula>0</formula>
    </cfRule>
  </conditionalFormatting>
  <conditionalFormatting sqref="O30:R38">
    <cfRule type="cellIs" dxfId="181" priority="190" operator="equal">
      <formula>0</formula>
    </cfRule>
  </conditionalFormatting>
  <conditionalFormatting sqref="J30:J38">
    <cfRule type="cellIs" dxfId="180" priority="188" operator="equal">
      <formula>0</formula>
    </cfRule>
  </conditionalFormatting>
  <conditionalFormatting sqref="O41:R49">
    <cfRule type="cellIs" dxfId="179" priority="187" operator="equal">
      <formula>0</formula>
    </cfRule>
  </conditionalFormatting>
  <conditionalFormatting sqref="K41:N49 I41:I49">
    <cfRule type="cellIs" dxfId="178" priority="186" operator="equal">
      <formula>0</formula>
    </cfRule>
  </conditionalFormatting>
  <conditionalFormatting sqref="J41:J49">
    <cfRule type="cellIs" dxfId="177" priority="185" operator="equal">
      <formula>0</formula>
    </cfRule>
  </conditionalFormatting>
  <conditionalFormatting sqref="O52:R60">
    <cfRule type="cellIs" dxfId="176" priority="184" operator="equal">
      <formula>0</formula>
    </cfRule>
  </conditionalFormatting>
  <conditionalFormatting sqref="K52:N60 I52:I60">
    <cfRule type="cellIs" dxfId="175" priority="183" operator="equal">
      <formula>0</formula>
    </cfRule>
  </conditionalFormatting>
  <conditionalFormatting sqref="J52:J60">
    <cfRule type="cellIs" dxfId="174" priority="182" operator="equal">
      <formula>0</formula>
    </cfRule>
  </conditionalFormatting>
  <conditionalFormatting sqref="O66:R66">
    <cfRule type="cellIs" dxfId="173" priority="181" operator="equal">
      <formula>0</formula>
    </cfRule>
  </conditionalFormatting>
  <conditionalFormatting sqref="K66:N66 I66">
    <cfRule type="cellIs" dxfId="172" priority="180" operator="equal">
      <formula>0</formula>
    </cfRule>
  </conditionalFormatting>
  <conditionalFormatting sqref="J66">
    <cfRule type="cellIs" dxfId="171" priority="179" operator="equal">
      <formula>0</formula>
    </cfRule>
  </conditionalFormatting>
  <conditionalFormatting sqref="A222:I222 K222:XFD222">
    <cfRule type="cellIs" dxfId="170" priority="47" operator="equal">
      <formula>0</formula>
    </cfRule>
  </conditionalFormatting>
  <conditionalFormatting sqref="J222">
    <cfRule type="cellIs" dxfId="169" priority="46" operator="equal">
      <formula>0</formula>
    </cfRule>
  </conditionalFormatting>
  <conditionalFormatting sqref="A233:E233 G233:I233 K233:XFD233">
    <cfRule type="cellIs" dxfId="168" priority="45" operator="equal">
      <formula>0</formula>
    </cfRule>
  </conditionalFormatting>
  <conditionalFormatting sqref="A221:I221 K221:XFD221">
    <cfRule type="cellIs" dxfId="167" priority="49" operator="equal">
      <formula>0</formula>
    </cfRule>
  </conditionalFormatting>
  <conditionalFormatting sqref="J221">
    <cfRule type="cellIs" dxfId="166" priority="48" operator="equal">
      <formula>0</formula>
    </cfRule>
  </conditionalFormatting>
  <conditionalFormatting sqref="F67:H74">
    <cfRule type="cellIs" dxfId="165" priority="178" operator="equal">
      <formula>0</formula>
    </cfRule>
  </conditionalFormatting>
  <conditionalFormatting sqref="H67:H74">
    <cfRule type="cellIs" dxfId="164" priority="177" operator="notEqual">
      <formula>0</formula>
    </cfRule>
  </conditionalFormatting>
  <conditionalFormatting sqref="O67:R74">
    <cfRule type="cellIs" dxfId="163" priority="176" operator="equal">
      <formula>0</formula>
    </cfRule>
  </conditionalFormatting>
  <conditionalFormatting sqref="F77:H85">
    <cfRule type="cellIs" dxfId="162" priority="173" operator="equal">
      <formula>0</formula>
    </cfRule>
  </conditionalFormatting>
  <conditionalFormatting sqref="H77:H85">
    <cfRule type="cellIs" dxfId="161" priority="172" operator="notEqual">
      <formula>0</formula>
    </cfRule>
  </conditionalFormatting>
  <conditionalFormatting sqref="O77:R85">
    <cfRule type="cellIs" dxfId="160" priority="171" operator="equal">
      <formula>0</formula>
    </cfRule>
  </conditionalFormatting>
  <conditionalFormatting sqref="K77:N85 I77:I85">
    <cfRule type="cellIs" dxfId="159" priority="170" operator="equal">
      <formula>0</formula>
    </cfRule>
  </conditionalFormatting>
  <conditionalFormatting sqref="J77:J85">
    <cfRule type="cellIs" dxfId="158" priority="169" operator="equal">
      <formula>0</formula>
    </cfRule>
  </conditionalFormatting>
  <conditionalFormatting sqref="F88:H96">
    <cfRule type="cellIs" dxfId="157" priority="168" operator="equal">
      <formula>0</formula>
    </cfRule>
  </conditionalFormatting>
  <conditionalFormatting sqref="H88:H96">
    <cfRule type="cellIs" dxfId="156" priority="167" operator="notEqual">
      <formula>0</formula>
    </cfRule>
  </conditionalFormatting>
  <conditionalFormatting sqref="O88:R96">
    <cfRule type="cellIs" dxfId="155" priority="166" operator="equal">
      <formula>0</formula>
    </cfRule>
  </conditionalFormatting>
  <conditionalFormatting sqref="K88:N96 I88:I96">
    <cfRule type="cellIs" dxfId="154" priority="165" operator="equal">
      <formula>0</formula>
    </cfRule>
  </conditionalFormatting>
  <conditionalFormatting sqref="F99:H107">
    <cfRule type="cellIs" dxfId="153" priority="163" operator="equal">
      <formula>0</formula>
    </cfRule>
  </conditionalFormatting>
  <conditionalFormatting sqref="H99:H107">
    <cfRule type="cellIs" dxfId="152" priority="162" operator="notEqual">
      <formula>0</formula>
    </cfRule>
  </conditionalFormatting>
  <conditionalFormatting sqref="O99:R107">
    <cfRule type="cellIs" dxfId="151" priority="161" operator="equal">
      <formula>0</formula>
    </cfRule>
  </conditionalFormatting>
  <conditionalFormatting sqref="K99:N107 I99:I107">
    <cfRule type="cellIs" dxfId="150" priority="160" operator="equal">
      <formula>0</formula>
    </cfRule>
  </conditionalFormatting>
  <conditionalFormatting sqref="J99:J107">
    <cfRule type="cellIs" dxfId="149" priority="159" operator="equal">
      <formula>0</formula>
    </cfRule>
  </conditionalFormatting>
  <conditionalFormatting sqref="F110:H118">
    <cfRule type="cellIs" dxfId="148" priority="158" operator="equal">
      <formula>0</formula>
    </cfRule>
  </conditionalFormatting>
  <conditionalFormatting sqref="H110:H118">
    <cfRule type="cellIs" dxfId="147" priority="157" operator="notEqual">
      <formula>0</formula>
    </cfRule>
  </conditionalFormatting>
  <conditionalFormatting sqref="O110:R118">
    <cfRule type="cellIs" dxfId="146" priority="156" operator="equal">
      <formula>0</formula>
    </cfRule>
  </conditionalFormatting>
  <conditionalFormatting sqref="K110:N118 I110:I118">
    <cfRule type="cellIs" dxfId="145" priority="155" operator="equal">
      <formula>0</formula>
    </cfRule>
  </conditionalFormatting>
  <conditionalFormatting sqref="J110:J118">
    <cfRule type="cellIs" dxfId="144" priority="154" operator="equal">
      <formula>0</formula>
    </cfRule>
  </conditionalFormatting>
  <conditionalFormatting sqref="F121:H129">
    <cfRule type="cellIs" dxfId="143" priority="153" operator="equal">
      <formula>0</formula>
    </cfRule>
  </conditionalFormatting>
  <conditionalFormatting sqref="H121:H129">
    <cfRule type="cellIs" dxfId="142" priority="152" operator="notEqual">
      <formula>0</formula>
    </cfRule>
  </conditionalFormatting>
  <conditionalFormatting sqref="O121:R129">
    <cfRule type="cellIs" dxfId="141" priority="151" operator="equal">
      <formula>0</formula>
    </cfRule>
  </conditionalFormatting>
  <conditionalFormatting sqref="J121:J129">
    <cfRule type="cellIs" dxfId="140" priority="149" operator="equal">
      <formula>0</formula>
    </cfRule>
  </conditionalFormatting>
  <conditionalFormatting sqref="F132:H140">
    <cfRule type="cellIs" dxfId="139" priority="148" operator="equal">
      <formula>0</formula>
    </cfRule>
  </conditionalFormatting>
  <conditionalFormatting sqref="H132:H140">
    <cfRule type="cellIs" dxfId="138" priority="147" operator="notEqual">
      <formula>0</formula>
    </cfRule>
  </conditionalFormatting>
  <conditionalFormatting sqref="J132:J140">
    <cfRule type="cellIs" dxfId="137" priority="144" operator="equal">
      <formula>0</formula>
    </cfRule>
  </conditionalFormatting>
  <conditionalFormatting sqref="K132:N140 I132:I140">
    <cfRule type="cellIs" dxfId="136" priority="145" operator="equal">
      <formula>0</formula>
    </cfRule>
  </conditionalFormatting>
  <conditionalFormatting sqref="F143:H151">
    <cfRule type="cellIs" dxfId="135" priority="143" operator="equal">
      <formula>0</formula>
    </cfRule>
  </conditionalFormatting>
  <conditionalFormatting sqref="O143:R151">
    <cfRule type="cellIs" dxfId="134" priority="141" operator="equal">
      <formula>0</formula>
    </cfRule>
  </conditionalFormatting>
  <conditionalFormatting sqref="K143:N151 I143:I151">
    <cfRule type="cellIs" dxfId="133" priority="140" operator="equal">
      <formula>0</formula>
    </cfRule>
  </conditionalFormatting>
  <conditionalFormatting sqref="J143:J151">
    <cfRule type="cellIs" dxfId="132" priority="139" operator="equal">
      <formula>0</formula>
    </cfRule>
  </conditionalFormatting>
  <conditionalFormatting sqref="F154:H162">
    <cfRule type="cellIs" dxfId="131" priority="138" operator="equal">
      <formula>0</formula>
    </cfRule>
  </conditionalFormatting>
  <conditionalFormatting sqref="H154:H162">
    <cfRule type="cellIs" dxfId="130" priority="137" operator="notEqual">
      <formula>0</formula>
    </cfRule>
  </conditionalFormatting>
  <conditionalFormatting sqref="O154:R162">
    <cfRule type="cellIs" dxfId="129" priority="136" operator="equal">
      <formula>0</formula>
    </cfRule>
  </conditionalFormatting>
  <conditionalFormatting sqref="K154:N162 I154:I162">
    <cfRule type="cellIs" dxfId="128" priority="135" operator="equal">
      <formula>0</formula>
    </cfRule>
  </conditionalFormatting>
  <conditionalFormatting sqref="J154:J162">
    <cfRule type="cellIs" dxfId="127" priority="134" operator="equal">
      <formula>0</formula>
    </cfRule>
  </conditionalFormatting>
  <conditionalFormatting sqref="F165:H173">
    <cfRule type="cellIs" dxfId="126" priority="133" operator="equal">
      <formula>0</formula>
    </cfRule>
  </conditionalFormatting>
  <conditionalFormatting sqref="H165:H173">
    <cfRule type="cellIs" dxfId="125" priority="132" operator="notEqual">
      <formula>0</formula>
    </cfRule>
  </conditionalFormatting>
  <conditionalFormatting sqref="O165:R173">
    <cfRule type="cellIs" dxfId="124" priority="131" operator="equal">
      <formula>0</formula>
    </cfRule>
  </conditionalFormatting>
  <conditionalFormatting sqref="K165:N173 I165:I173">
    <cfRule type="cellIs" dxfId="123" priority="130" operator="equal">
      <formula>0</formula>
    </cfRule>
  </conditionalFormatting>
  <conditionalFormatting sqref="J165:J173">
    <cfRule type="cellIs" dxfId="122" priority="129" operator="equal">
      <formula>0</formula>
    </cfRule>
  </conditionalFormatting>
  <conditionalFormatting sqref="F176:H184">
    <cfRule type="cellIs" dxfId="121" priority="128" operator="equal">
      <formula>0</formula>
    </cfRule>
  </conditionalFormatting>
  <conditionalFormatting sqref="H176:H184">
    <cfRule type="cellIs" dxfId="120" priority="127" operator="notEqual">
      <formula>0</formula>
    </cfRule>
  </conditionalFormatting>
  <conditionalFormatting sqref="O176:R184">
    <cfRule type="cellIs" dxfId="119" priority="126" operator="equal">
      <formula>0</formula>
    </cfRule>
  </conditionalFormatting>
  <conditionalFormatting sqref="K176:N184 I176:I184">
    <cfRule type="cellIs" dxfId="118" priority="125" operator="equal">
      <formula>0</formula>
    </cfRule>
  </conditionalFormatting>
  <conditionalFormatting sqref="J176:J184">
    <cfRule type="cellIs" dxfId="117" priority="124" operator="equal">
      <formula>0</formula>
    </cfRule>
  </conditionalFormatting>
  <conditionalFormatting sqref="F187:H195">
    <cfRule type="cellIs" dxfId="116" priority="123" operator="equal">
      <formula>0</formula>
    </cfRule>
  </conditionalFormatting>
  <conditionalFormatting sqref="H187:H195">
    <cfRule type="cellIs" dxfId="115" priority="122" operator="notEqual">
      <formula>0</formula>
    </cfRule>
  </conditionalFormatting>
  <conditionalFormatting sqref="J187:J195">
    <cfRule type="cellIs" dxfId="114" priority="119" operator="equal">
      <formula>0</formula>
    </cfRule>
  </conditionalFormatting>
  <conditionalFormatting sqref="K187:N195 I187:I195">
    <cfRule type="cellIs" dxfId="113" priority="120" operator="equal">
      <formula>0</formula>
    </cfRule>
  </conditionalFormatting>
  <conditionalFormatting sqref="F198:H206">
    <cfRule type="cellIs" dxfId="112" priority="118" operator="equal">
      <formula>0</formula>
    </cfRule>
  </conditionalFormatting>
  <conditionalFormatting sqref="H198:H206">
    <cfRule type="cellIs" dxfId="111" priority="117" operator="notEqual">
      <formula>0</formula>
    </cfRule>
  </conditionalFormatting>
  <conditionalFormatting sqref="O198:R206">
    <cfRule type="cellIs" dxfId="110" priority="116" operator="equal">
      <formula>0</formula>
    </cfRule>
  </conditionalFormatting>
  <conditionalFormatting sqref="K198:N206 I198:I206">
    <cfRule type="cellIs" dxfId="109" priority="115" operator="equal">
      <formula>0</formula>
    </cfRule>
  </conditionalFormatting>
  <conditionalFormatting sqref="J198:J206">
    <cfRule type="cellIs" dxfId="108" priority="114" operator="equal">
      <formula>0</formula>
    </cfRule>
  </conditionalFormatting>
  <conditionalFormatting sqref="F209:H217">
    <cfRule type="cellIs" dxfId="107" priority="113" operator="equal">
      <formula>0</formula>
    </cfRule>
  </conditionalFormatting>
  <conditionalFormatting sqref="H209:H217">
    <cfRule type="cellIs" dxfId="106" priority="112" operator="notEqual">
      <formula>0</formula>
    </cfRule>
  </conditionalFormatting>
  <conditionalFormatting sqref="O209:R217">
    <cfRule type="cellIs" dxfId="105" priority="111" operator="equal">
      <formula>0</formula>
    </cfRule>
  </conditionalFormatting>
  <conditionalFormatting sqref="K209:N217 I209:I217">
    <cfRule type="cellIs" dxfId="104" priority="110" operator="equal">
      <formula>0</formula>
    </cfRule>
  </conditionalFormatting>
  <conditionalFormatting sqref="J209:J217">
    <cfRule type="cellIs" dxfId="103" priority="109" operator="equal">
      <formula>0</formula>
    </cfRule>
  </conditionalFormatting>
  <conditionalFormatting sqref="F223:H231">
    <cfRule type="cellIs" dxfId="102" priority="108" operator="equal">
      <formula>0</formula>
    </cfRule>
  </conditionalFormatting>
  <conditionalFormatting sqref="H223:H231">
    <cfRule type="cellIs" dxfId="101" priority="107" operator="notEqual">
      <formula>0</formula>
    </cfRule>
  </conditionalFormatting>
  <conditionalFormatting sqref="A109:E109 S109:XFD109">
    <cfRule type="cellIs" dxfId="100" priority="87" operator="equal">
      <formula>0</formula>
    </cfRule>
  </conditionalFormatting>
  <conditionalFormatting sqref="A120:E120 S120:XFD120">
    <cfRule type="cellIs" dxfId="99" priority="86" operator="equal">
      <formula>0</formula>
    </cfRule>
  </conditionalFormatting>
  <conditionalFormatting sqref="G235:H242">
    <cfRule type="cellIs" dxfId="98" priority="106" operator="equal">
      <formula>0</formula>
    </cfRule>
  </conditionalFormatting>
  <conditionalFormatting sqref="H235:H242">
    <cfRule type="cellIs" dxfId="97" priority="105" operator="notEqual">
      <formula>0</formula>
    </cfRule>
  </conditionalFormatting>
  <conditionalFormatting sqref="P62:R63">
    <cfRule type="cellIs" dxfId="96" priority="104" operator="equal">
      <formula>0</formula>
    </cfRule>
  </conditionalFormatting>
  <conditionalFormatting sqref="A17:I17 K17:XFD17">
    <cfRule type="cellIs" dxfId="95" priority="103" operator="equal">
      <formula>0</formula>
    </cfRule>
  </conditionalFormatting>
  <conditionalFormatting sqref="A87:E87 S87:XFD87">
    <cfRule type="cellIs" dxfId="94" priority="89" operator="equal">
      <formula>0</formula>
    </cfRule>
  </conditionalFormatting>
  <conditionalFormatting sqref="A131:E131 S131:XFD131">
    <cfRule type="cellIs" dxfId="93" priority="85" operator="equal">
      <formula>0</formula>
    </cfRule>
  </conditionalFormatting>
  <conditionalFormatting sqref="J17">
    <cfRule type="cellIs" dxfId="92" priority="102" operator="equal">
      <formula>0</formula>
    </cfRule>
  </conditionalFormatting>
  <conditionalFormatting sqref="A28:I28 K28:XFD28">
    <cfRule type="cellIs" dxfId="91" priority="101" operator="equal">
      <formula>0</formula>
    </cfRule>
  </conditionalFormatting>
  <conditionalFormatting sqref="J28">
    <cfRule type="cellIs" dxfId="90" priority="100" operator="equal">
      <formula>0</formula>
    </cfRule>
  </conditionalFormatting>
  <conditionalFormatting sqref="A29:I29 K29:XFD29">
    <cfRule type="cellIs" dxfId="89" priority="99" operator="equal">
      <formula>0</formula>
    </cfRule>
  </conditionalFormatting>
  <conditionalFormatting sqref="J29">
    <cfRule type="cellIs" dxfId="88" priority="98" operator="equal">
      <formula>0</formula>
    </cfRule>
  </conditionalFormatting>
  <conditionalFormatting sqref="A40:I40 K40:XFD40">
    <cfRule type="cellIs" dxfId="87" priority="97" operator="equal">
      <formula>0</formula>
    </cfRule>
  </conditionalFormatting>
  <conditionalFormatting sqref="J40">
    <cfRule type="cellIs" dxfId="86" priority="96" operator="equal">
      <formula>0</formula>
    </cfRule>
  </conditionalFormatting>
  <conditionalFormatting sqref="A51:I51 K51:XFD51">
    <cfRule type="cellIs" dxfId="85" priority="95" operator="equal">
      <formula>0</formula>
    </cfRule>
  </conditionalFormatting>
  <conditionalFormatting sqref="J51">
    <cfRule type="cellIs" dxfId="84" priority="94" operator="equal">
      <formula>0</formula>
    </cfRule>
  </conditionalFormatting>
  <conditionalFormatting sqref="A65:I65 K65:XFD65">
    <cfRule type="cellIs" dxfId="83" priority="93" operator="equal">
      <formula>0</formula>
    </cfRule>
  </conditionalFormatting>
  <conditionalFormatting sqref="J65">
    <cfRule type="cellIs" dxfId="82" priority="92" operator="equal">
      <formula>0</formula>
    </cfRule>
  </conditionalFormatting>
  <conditionalFormatting sqref="A76:I76 K76:XFD76">
    <cfRule type="cellIs" dxfId="81" priority="91" operator="equal">
      <formula>0</formula>
    </cfRule>
  </conditionalFormatting>
  <conditionalFormatting sqref="J76">
    <cfRule type="cellIs" dxfId="80" priority="90" operator="equal">
      <formula>0</formula>
    </cfRule>
  </conditionalFormatting>
  <conditionalFormatting sqref="A98:E98 S98:XFD98">
    <cfRule type="cellIs" dxfId="79" priority="88" operator="equal">
      <formula>0</formula>
    </cfRule>
  </conditionalFormatting>
  <conditionalFormatting sqref="J153">
    <cfRule type="cellIs" dxfId="78" priority="64" operator="equal">
      <formula>0</formula>
    </cfRule>
  </conditionalFormatting>
  <conditionalFormatting sqref="J164">
    <cfRule type="cellIs" dxfId="77" priority="62" operator="equal">
      <formula>0</formula>
    </cfRule>
  </conditionalFormatting>
  <conditionalFormatting sqref="A142:E142 S142:XFD142">
    <cfRule type="cellIs" dxfId="76" priority="84" operator="equal">
      <formula>0</formula>
    </cfRule>
  </conditionalFormatting>
  <conditionalFormatting sqref="A153:E153 S153:XFD153">
    <cfRule type="cellIs" dxfId="75" priority="83" operator="equal">
      <formula>0</formula>
    </cfRule>
  </conditionalFormatting>
  <conditionalFormatting sqref="A164:E164 S164:XFD164">
    <cfRule type="cellIs" dxfId="74" priority="82" operator="equal">
      <formula>0</formula>
    </cfRule>
  </conditionalFormatting>
  <conditionalFormatting sqref="A175:E175 S175:XFD175">
    <cfRule type="cellIs" dxfId="73" priority="81" operator="equal">
      <formula>0</formula>
    </cfRule>
  </conditionalFormatting>
  <conditionalFormatting sqref="A186:E186 S186:XFD186">
    <cfRule type="cellIs" dxfId="72" priority="80" operator="equal">
      <formula>0</formula>
    </cfRule>
  </conditionalFormatting>
  <conditionalFormatting sqref="A197:E197 S197:XFD197">
    <cfRule type="cellIs" dxfId="71" priority="79" operator="equal">
      <formula>0</formula>
    </cfRule>
  </conditionalFormatting>
  <conditionalFormatting sqref="A208:E208 S208:XFD208">
    <cfRule type="cellIs" dxfId="70" priority="78" operator="equal">
      <formula>0</formula>
    </cfRule>
  </conditionalFormatting>
  <conditionalFormatting sqref="I219:O219 E219:G219 A219:C219 A220:B220 S219:T220 J220:O220 U220:IW220 U219:XFD219">
    <cfRule type="cellIs" dxfId="69" priority="52" operator="equal">
      <formula>0</formula>
    </cfRule>
  </conditionalFormatting>
  <conditionalFormatting sqref="P219:R220">
    <cfRule type="cellIs" dxfId="68" priority="50" operator="equal">
      <formula>0</formula>
    </cfRule>
  </conditionalFormatting>
  <conditionalFormatting sqref="G234:H234">
    <cfRule type="cellIs" dxfId="67" priority="53" operator="equal">
      <formula>0</formula>
    </cfRule>
  </conditionalFormatting>
  <conditionalFormatting sqref="J208">
    <cfRule type="cellIs" dxfId="66" priority="54" operator="equal">
      <formula>0</formula>
    </cfRule>
  </conditionalFormatting>
  <conditionalFormatting sqref="F208:I208 K208:R208">
    <cfRule type="cellIs" dxfId="65" priority="55" operator="equal">
      <formula>0</formula>
    </cfRule>
  </conditionalFormatting>
  <conditionalFormatting sqref="J197">
    <cfRule type="cellIs" dxfId="64" priority="56" operator="equal">
      <formula>0</formula>
    </cfRule>
  </conditionalFormatting>
  <conditionalFormatting sqref="F87:I87 K87:R87">
    <cfRule type="cellIs" dxfId="63" priority="77" operator="equal">
      <formula>0</formula>
    </cfRule>
  </conditionalFormatting>
  <conditionalFormatting sqref="J87">
    <cfRule type="cellIs" dxfId="62" priority="76" operator="equal">
      <formula>0</formula>
    </cfRule>
  </conditionalFormatting>
  <conditionalFormatting sqref="F98:I98 K98:R98">
    <cfRule type="cellIs" dxfId="61" priority="75" operator="equal">
      <formula>0</formula>
    </cfRule>
  </conditionalFormatting>
  <conditionalFormatting sqref="J98">
    <cfRule type="cellIs" dxfId="60" priority="74" operator="equal">
      <formula>0</formula>
    </cfRule>
  </conditionalFormatting>
  <conditionalFormatting sqref="F109:I109 K109:R109">
    <cfRule type="cellIs" dxfId="59" priority="73" operator="equal">
      <formula>0</formula>
    </cfRule>
  </conditionalFormatting>
  <conditionalFormatting sqref="J109">
    <cfRule type="cellIs" dxfId="58" priority="72" operator="equal">
      <formula>0</formula>
    </cfRule>
  </conditionalFormatting>
  <conditionalFormatting sqref="F120:I120 K120:R120">
    <cfRule type="cellIs" dxfId="57" priority="71" operator="equal">
      <formula>0</formula>
    </cfRule>
  </conditionalFormatting>
  <conditionalFormatting sqref="J120">
    <cfRule type="cellIs" dxfId="56" priority="70" operator="equal">
      <formula>0</formula>
    </cfRule>
  </conditionalFormatting>
  <conditionalFormatting sqref="F131:I131 K131:R131">
    <cfRule type="cellIs" dxfId="55" priority="69" operator="equal">
      <formula>0</formula>
    </cfRule>
  </conditionalFormatting>
  <conditionalFormatting sqref="J131">
    <cfRule type="cellIs" dxfId="54" priority="68" operator="equal">
      <formula>0</formula>
    </cfRule>
  </conditionalFormatting>
  <conditionalFormatting sqref="F142:I142 K142:R142">
    <cfRule type="cellIs" dxfId="53" priority="67" operator="equal">
      <formula>0</formula>
    </cfRule>
  </conditionalFormatting>
  <conditionalFormatting sqref="J142">
    <cfRule type="cellIs" dxfId="52" priority="66" operator="equal">
      <formula>0</formula>
    </cfRule>
  </conditionalFormatting>
  <conditionalFormatting sqref="F153:I153 K153:R153">
    <cfRule type="cellIs" dxfId="51" priority="65" operator="equal">
      <formula>0</formula>
    </cfRule>
  </conditionalFormatting>
  <conditionalFormatting sqref="F164:I164 K164:R164">
    <cfRule type="cellIs" dxfId="50" priority="63" operator="equal">
      <formula>0</formula>
    </cfRule>
  </conditionalFormatting>
  <conditionalFormatting sqref="F175:I175 K175:R175">
    <cfRule type="cellIs" dxfId="49" priority="61" operator="equal">
      <formula>0</formula>
    </cfRule>
  </conditionalFormatting>
  <conditionalFormatting sqref="J175">
    <cfRule type="cellIs" dxfId="48" priority="60" operator="equal">
      <formula>0</formula>
    </cfRule>
  </conditionalFormatting>
  <conditionalFormatting sqref="F186:I186 K186:R186">
    <cfRule type="cellIs" dxfId="47" priority="59" operator="equal">
      <formula>0</formula>
    </cfRule>
  </conditionalFormatting>
  <conditionalFormatting sqref="J186">
    <cfRule type="cellIs" dxfId="46" priority="58" operator="equal">
      <formula>0</formula>
    </cfRule>
  </conditionalFormatting>
  <conditionalFormatting sqref="F197:I197 K197:R197">
    <cfRule type="cellIs" dxfId="45" priority="57" operator="equal">
      <formula>0</formula>
    </cfRule>
  </conditionalFormatting>
  <conditionalFormatting sqref="P247">
    <cfRule type="cellIs" dxfId="44" priority="43" operator="equal">
      <formula>0</formula>
    </cfRule>
  </conditionalFormatting>
  <conditionalFormatting sqref="H219:H220">
    <cfRule type="cellIs" dxfId="43" priority="51" operator="equal">
      <formula>0</formula>
    </cfRule>
  </conditionalFormatting>
  <conditionalFormatting sqref="F233">
    <cfRule type="cellIs" dxfId="42" priority="36" operator="equal">
      <formula>0</formula>
    </cfRule>
  </conditionalFormatting>
  <conditionalFormatting sqref="J233">
    <cfRule type="cellIs" dxfId="41" priority="44" operator="equal">
      <formula>0</formula>
    </cfRule>
  </conditionalFormatting>
  <conditionalFormatting sqref="A246:I246">
    <cfRule type="cellIs" dxfId="40" priority="42" operator="equal">
      <formula>0</formula>
    </cfRule>
  </conditionalFormatting>
  <conditionalFormatting sqref="J246">
    <cfRule type="cellIs" dxfId="39" priority="41" operator="equal">
      <formula>0</formula>
    </cfRule>
  </conditionalFormatting>
  <conditionalFormatting sqref="K234:N242 I234:I242">
    <cfRule type="cellIs" dxfId="38" priority="28" operator="equal">
      <formula>0</formula>
    </cfRule>
  </conditionalFormatting>
  <conditionalFormatting sqref="K261:K262">
    <cfRule type="cellIs" dxfId="37" priority="40" operator="equal">
      <formula>0</formula>
    </cfRule>
  </conditionalFormatting>
  <conditionalFormatting sqref="A253:I253 K253:N253">
    <cfRule type="cellIs" dxfId="36" priority="39" operator="equal">
      <formula>0</formula>
    </cfRule>
  </conditionalFormatting>
  <conditionalFormatting sqref="J253">
    <cfRule type="cellIs" dxfId="35" priority="38" operator="equal">
      <formula>0</formula>
    </cfRule>
  </conditionalFormatting>
  <conditionalFormatting sqref="J234:J242">
    <cfRule type="cellIs" dxfId="34" priority="27" operator="equal">
      <formula>0</formula>
    </cfRule>
  </conditionalFormatting>
  <conditionalFormatting sqref="I220">
    <cfRule type="cellIs" dxfId="33" priority="37" operator="equal">
      <formula>0</formula>
    </cfRule>
  </conditionalFormatting>
  <conditionalFormatting sqref="I244:O244 E244:G244 A244:C244 A245:B245 S244:T245 O245 U245:IW245 U244:XFD244">
    <cfRule type="cellIs" dxfId="32" priority="35" operator="equal">
      <formula>0</formula>
    </cfRule>
  </conditionalFormatting>
  <conditionalFormatting sqref="H244:H245">
    <cfRule type="cellIs" dxfId="31" priority="34" operator="equal">
      <formula>0</formula>
    </cfRule>
  </conditionalFormatting>
  <conditionalFormatting sqref="P244:R245">
    <cfRule type="cellIs" dxfId="30" priority="33" operator="equal">
      <formula>0</formula>
    </cfRule>
  </conditionalFormatting>
  <conditionalFormatting sqref="O223:R231">
    <cfRule type="cellIs" dxfId="29" priority="32" operator="equal">
      <formula>0</formula>
    </cfRule>
  </conditionalFormatting>
  <conditionalFormatting sqref="K223:N231 I223:I231">
    <cfRule type="cellIs" dxfId="28" priority="31" operator="equal">
      <formula>0</formula>
    </cfRule>
  </conditionalFormatting>
  <conditionalFormatting sqref="J223:J231">
    <cfRule type="cellIs" dxfId="27" priority="30" operator="equal">
      <formula>0</formula>
    </cfRule>
  </conditionalFormatting>
  <conditionalFormatting sqref="O234:R242">
    <cfRule type="cellIs" dxfId="26" priority="29" operator="equal">
      <formula>0</formula>
    </cfRule>
  </conditionalFormatting>
  <conditionalFormatting sqref="G247">
    <cfRule type="cellIs" dxfId="25" priority="6" operator="equal">
      <formula>0</formula>
    </cfRule>
  </conditionalFormatting>
  <conditionalFormatting sqref="D30:D38">
    <cfRule type="cellIs" dxfId="24" priority="26" operator="equal">
      <formula>0</formula>
    </cfRule>
  </conditionalFormatting>
  <conditionalFormatting sqref="D41:D49">
    <cfRule type="cellIs" dxfId="23" priority="25" operator="equal">
      <formula>0</formula>
    </cfRule>
  </conditionalFormatting>
  <conditionalFormatting sqref="D52:D60">
    <cfRule type="cellIs" dxfId="22" priority="24" operator="equal">
      <formula>0</formula>
    </cfRule>
  </conditionalFormatting>
  <conditionalFormatting sqref="D66:D74">
    <cfRule type="cellIs" dxfId="21" priority="23" operator="equal">
      <formula>0</formula>
    </cfRule>
  </conditionalFormatting>
  <conditionalFormatting sqref="D77:D85">
    <cfRule type="cellIs" dxfId="20" priority="22" operator="equal">
      <formula>0</formula>
    </cfRule>
  </conditionalFormatting>
  <conditionalFormatting sqref="D88:D96">
    <cfRule type="cellIs" dxfId="19" priority="21" operator="equal">
      <formula>0</formula>
    </cfRule>
  </conditionalFormatting>
  <conditionalFormatting sqref="D99:D107">
    <cfRule type="cellIs" dxfId="18" priority="20" operator="equal">
      <formula>0</formula>
    </cfRule>
  </conditionalFormatting>
  <conditionalFormatting sqref="D110:D118">
    <cfRule type="cellIs" dxfId="17" priority="19" operator="equal">
      <formula>0</formula>
    </cfRule>
  </conditionalFormatting>
  <conditionalFormatting sqref="D121:D129">
    <cfRule type="cellIs" dxfId="16" priority="18" operator="equal">
      <formula>0</formula>
    </cfRule>
  </conditionalFormatting>
  <conditionalFormatting sqref="D132:D140">
    <cfRule type="cellIs" dxfId="15" priority="17" operator="equal">
      <formula>0</formula>
    </cfRule>
  </conditionalFormatting>
  <conditionalFormatting sqref="D143:D151">
    <cfRule type="cellIs" dxfId="14" priority="16" operator="equal">
      <formula>0</formula>
    </cfRule>
  </conditionalFormatting>
  <conditionalFormatting sqref="D154:D162">
    <cfRule type="cellIs" dxfId="13" priority="15" operator="equal">
      <formula>0</formula>
    </cfRule>
  </conditionalFormatting>
  <conditionalFormatting sqref="D165:D173">
    <cfRule type="cellIs" dxfId="12" priority="14" operator="equal">
      <formula>0</formula>
    </cfRule>
  </conditionalFormatting>
  <conditionalFormatting sqref="D176:D184">
    <cfRule type="cellIs" dxfId="11" priority="13" operator="equal">
      <formula>0</formula>
    </cfRule>
  </conditionalFormatting>
  <conditionalFormatting sqref="D187:D195">
    <cfRule type="cellIs" dxfId="10" priority="12" operator="equal">
      <formula>0</formula>
    </cfRule>
  </conditionalFormatting>
  <conditionalFormatting sqref="D198:D206">
    <cfRule type="cellIs" dxfId="9" priority="11" operator="equal">
      <formula>0</formula>
    </cfRule>
  </conditionalFormatting>
  <conditionalFormatting sqref="D209:D217">
    <cfRule type="cellIs" dxfId="8" priority="10" operator="equal">
      <formula>0</formula>
    </cfRule>
  </conditionalFormatting>
  <conditionalFormatting sqref="D223:D231">
    <cfRule type="cellIs" dxfId="7" priority="9" operator="equal">
      <formula>0</formula>
    </cfRule>
  </conditionalFormatting>
  <conditionalFormatting sqref="D234:D242">
    <cfRule type="cellIs" dxfId="6" priority="8" operator="equal">
      <formula>0</formula>
    </cfRule>
  </conditionalFormatting>
  <conditionalFormatting sqref="F234:F242">
    <cfRule type="cellIs" dxfId="5" priority="7" operator="equal">
      <formula>0</formula>
    </cfRule>
  </conditionalFormatting>
  <conditionalFormatting sqref="I250:O250 E250:G251 A250:C251 A252:B252 S250:T252 J252:O252 U252:IW252 U250:XFD251 I251:J251 O251">
    <cfRule type="cellIs" dxfId="4" priority="5" operator="equal">
      <formula>0</formula>
    </cfRule>
  </conditionalFormatting>
  <conditionalFormatting sqref="H250:H252">
    <cfRule type="cellIs" dxfId="3" priority="4" operator="equal">
      <formula>0</formula>
    </cfRule>
  </conditionalFormatting>
  <conditionalFormatting sqref="I252">
    <cfRule type="cellIs" dxfId="2" priority="3" operator="equal">
      <formula>0</formula>
    </cfRule>
  </conditionalFormatting>
  <conditionalFormatting sqref="J245:N245">
    <cfRule type="cellIs" dxfId="1" priority="2" operator="equal">
      <formula>0</formula>
    </cfRule>
  </conditionalFormatting>
  <conditionalFormatting sqref="I245">
    <cfRule type="cellIs" dxfId="0" priority="1" operator="equal">
      <formula>0</formula>
    </cfRule>
  </conditionalFormatting>
  <printOptions horizontalCentered="1" gridLines="1"/>
  <pageMargins left="0.39370078740157483" right="0" top="0.39370078740157483" bottom="0" header="0" footer="0"/>
  <pageSetup paperSize="8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99CC"/>
    <pageSetUpPr fitToPage="1"/>
  </sheetPr>
  <dimension ref="A1:AI80"/>
  <sheetViews>
    <sheetView tabSelected="1" topLeftCell="A30" zoomScale="110" zoomScaleNormal="110" workbookViewId="0">
      <selection activeCell="K68" sqref="K68"/>
    </sheetView>
  </sheetViews>
  <sheetFormatPr baseColWidth="10" defaultColWidth="0" defaultRowHeight="12.75" zeroHeight="1" x14ac:dyDescent="0.2"/>
  <cols>
    <col min="1" max="28" width="3.7109375" style="3" customWidth="1"/>
    <col min="29" max="29" width="6.28515625" style="3" customWidth="1"/>
    <col min="30" max="35" width="3.7109375" style="3" customWidth="1"/>
    <col min="36" max="16384" width="11.42578125" style="3" hidden="1"/>
  </cols>
  <sheetData>
    <row r="1" spans="1:3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"/>
      <c r="AH1" s="2"/>
      <c r="AI1" s="2"/>
    </row>
    <row r="2" spans="1:35" s="6" customForma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5"/>
      <c r="AH2" s="5"/>
      <c r="AI2" s="5"/>
    </row>
    <row r="3" spans="1:35" s="6" customForma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637"/>
      <c r="U3" s="637"/>
      <c r="V3" s="637"/>
      <c r="W3" s="637"/>
      <c r="X3" s="637"/>
      <c r="Y3" s="637"/>
      <c r="Z3" s="637"/>
      <c r="AA3" s="637"/>
      <c r="AB3" s="637"/>
      <c r="AC3" s="637"/>
      <c r="AD3" s="637"/>
      <c r="AE3" s="637"/>
      <c r="AF3" s="637"/>
      <c r="AG3" s="637"/>
      <c r="AH3" s="5"/>
      <c r="AI3" s="5"/>
    </row>
    <row r="4" spans="1:35" s="6" customForma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637"/>
      <c r="U4" s="637"/>
      <c r="V4" s="637"/>
      <c r="W4" s="637"/>
      <c r="X4" s="637"/>
      <c r="Y4" s="637"/>
      <c r="Z4" s="637"/>
      <c r="AA4" s="637"/>
      <c r="AB4" s="637"/>
      <c r="AC4" s="637"/>
      <c r="AD4" s="637"/>
      <c r="AE4" s="637"/>
      <c r="AF4" s="637"/>
      <c r="AG4" s="637"/>
      <c r="AH4" s="5"/>
      <c r="AI4" s="5"/>
    </row>
    <row r="5" spans="1:35" s="6" customForma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637"/>
      <c r="U5" s="637"/>
      <c r="V5" s="637"/>
      <c r="W5" s="637"/>
      <c r="X5" s="637"/>
      <c r="Y5" s="637"/>
      <c r="Z5" s="637"/>
      <c r="AA5" s="637"/>
      <c r="AB5" s="637"/>
      <c r="AC5" s="637"/>
      <c r="AD5" s="637"/>
      <c r="AE5" s="637"/>
      <c r="AF5" s="637"/>
      <c r="AG5" s="637"/>
      <c r="AH5" s="5"/>
      <c r="AI5" s="5"/>
    </row>
    <row r="6" spans="1:35" s="6" customForma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637"/>
      <c r="U6" s="637"/>
      <c r="V6" s="637"/>
      <c r="W6" s="637"/>
      <c r="X6" s="637"/>
      <c r="Y6" s="637"/>
      <c r="Z6" s="637"/>
      <c r="AA6" s="637"/>
      <c r="AB6" s="637"/>
      <c r="AC6" s="637"/>
      <c r="AD6" s="637"/>
      <c r="AE6" s="637"/>
      <c r="AF6" s="637"/>
      <c r="AG6" s="637"/>
      <c r="AH6" s="5"/>
      <c r="AI6" s="5"/>
    </row>
    <row r="7" spans="1:35" s="6" customForma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637"/>
      <c r="U7" s="637"/>
      <c r="V7" s="637"/>
      <c r="W7" s="637"/>
      <c r="X7" s="637"/>
      <c r="Y7" s="637"/>
      <c r="Z7" s="637"/>
      <c r="AA7" s="637"/>
      <c r="AB7" s="637"/>
      <c r="AC7" s="637"/>
      <c r="AD7" s="637"/>
      <c r="AE7" s="637"/>
      <c r="AF7" s="637"/>
      <c r="AG7" s="637"/>
      <c r="AH7" s="5"/>
      <c r="AI7" s="5"/>
    </row>
    <row r="8" spans="1:35" s="6" customForma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637"/>
      <c r="U8" s="637"/>
      <c r="V8" s="637"/>
      <c r="W8" s="637"/>
      <c r="X8" s="637"/>
      <c r="Y8" s="637"/>
      <c r="Z8" s="637"/>
      <c r="AA8" s="637"/>
      <c r="AB8" s="637"/>
      <c r="AC8" s="637"/>
      <c r="AD8" s="637"/>
      <c r="AE8" s="637"/>
      <c r="AF8" s="637"/>
      <c r="AG8" s="637"/>
      <c r="AH8" s="5"/>
      <c r="AI8" s="5"/>
    </row>
    <row r="9" spans="1:35" s="6" customForma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637"/>
      <c r="U9" s="637"/>
      <c r="V9" s="637"/>
      <c r="W9" s="637"/>
      <c r="X9" s="637"/>
      <c r="Y9" s="637"/>
      <c r="Z9" s="637"/>
      <c r="AA9" s="637"/>
      <c r="AB9" s="637"/>
      <c r="AC9" s="637"/>
      <c r="AD9" s="637"/>
      <c r="AE9" s="637"/>
      <c r="AF9" s="637"/>
      <c r="AG9" s="637"/>
      <c r="AH9" s="5"/>
      <c r="AI9" s="5"/>
    </row>
    <row r="10" spans="1:35" s="6" customForma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637"/>
      <c r="U10" s="637"/>
      <c r="V10" s="637"/>
      <c r="W10" s="637"/>
      <c r="X10" s="637"/>
      <c r="Y10" s="637"/>
      <c r="Z10" s="637"/>
      <c r="AA10" s="637"/>
      <c r="AB10" s="637"/>
      <c r="AC10" s="637"/>
      <c r="AD10" s="637"/>
      <c r="AE10" s="637"/>
      <c r="AF10" s="637"/>
      <c r="AG10" s="637"/>
      <c r="AH10" s="5"/>
      <c r="AI10" s="5"/>
    </row>
    <row r="11" spans="1:35" s="6" customForma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637"/>
      <c r="U11" s="637"/>
      <c r="V11" s="637"/>
      <c r="W11" s="637"/>
      <c r="X11" s="637"/>
      <c r="Y11" s="637"/>
      <c r="Z11" s="637"/>
      <c r="AA11" s="637"/>
      <c r="AB11" s="637"/>
      <c r="AC11" s="637"/>
      <c r="AD11" s="637"/>
      <c r="AE11" s="637"/>
      <c r="AF11" s="637"/>
      <c r="AG11" s="637"/>
      <c r="AH11" s="5"/>
      <c r="AI11" s="5"/>
    </row>
    <row r="12" spans="1:35" s="6" customForma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637"/>
      <c r="U12" s="637"/>
      <c r="V12" s="637"/>
      <c r="W12" s="637"/>
      <c r="X12" s="637"/>
      <c r="Y12" s="637"/>
      <c r="Z12" s="637"/>
      <c r="AA12" s="637"/>
      <c r="AB12" s="637"/>
      <c r="AC12" s="637"/>
      <c r="AD12" s="637"/>
      <c r="AE12" s="637"/>
      <c r="AF12" s="637"/>
      <c r="AG12" s="637"/>
      <c r="AH12" s="5"/>
      <c r="AI12" s="5"/>
    </row>
    <row r="13" spans="1:35" s="6" customForma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637"/>
      <c r="U13" s="637"/>
      <c r="V13" s="637"/>
      <c r="W13" s="637"/>
      <c r="X13" s="637"/>
      <c r="Y13" s="637"/>
      <c r="Z13" s="637"/>
      <c r="AA13" s="637"/>
      <c r="AB13" s="637"/>
      <c r="AC13" s="637"/>
      <c r="AD13" s="637"/>
      <c r="AE13" s="637"/>
      <c r="AF13" s="637"/>
      <c r="AG13" s="637"/>
      <c r="AH13" s="5"/>
      <c r="AI13" s="5"/>
    </row>
    <row r="14" spans="1:35" s="6" customForma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637"/>
      <c r="U14" s="637"/>
      <c r="V14" s="637"/>
      <c r="W14" s="637"/>
      <c r="X14" s="637"/>
      <c r="Y14" s="637"/>
      <c r="Z14" s="637"/>
      <c r="AA14" s="637"/>
      <c r="AB14" s="637"/>
      <c r="AC14" s="637"/>
      <c r="AD14" s="637"/>
      <c r="AE14" s="637"/>
      <c r="AF14" s="637"/>
      <c r="AG14" s="637"/>
      <c r="AH14" s="5"/>
      <c r="AI14" s="5"/>
    </row>
    <row r="15" spans="1:35" s="6" customForma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637"/>
      <c r="U15" s="637"/>
      <c r="V15" s="637"/>
      <c r="W15" s="637"/>
      <c r="X15" s="637"/>
      <c r="Y15" s="637"/>
      <c r="Z15" s="637"/>
      <c r="AA15" s="637"/>
      <c r="AB15" s="637"/>
      <c r="AC15" s="637"/>
      <c r="AD15" s="637"/>
      <c r="AE15" s="637"/>
      <c r="AF15" s="637"/>
      <c r="AG15" s="637"/>
      <c r="AH15" s="5"/>
      <c r="AI15" s="5"/>
    </row>
    <row r="16" spans="1:35" s="6" customForma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637"/>
      <c r="U16" s="637"/>
      <c r="V16" s="637"/>
      <c r="W16" s="637"/>
      <c r="X16" s="637"/>
      <c r="Y16" s="637"/>
      <c r="Z16" s="637"/>
      <c r="AA16" s="637"/>
      <c r="AB16" s="637"/>
      <c r="AC16" s="637"/>
      <c r="AD16" s="637"/>
      <c r="AE16" s="637"/>
      <c r="AF16" s="637"/>
      <c r="AG16" s="637"/>
      <c r="AH16" s="5"/>
      <c r="AI16" s="5"/>
    </row>
    <row r="17" spans="1:35" s="6" customForma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637"/>
      <c r="U17" s="637"/>
      <c r="V17" s="637"/>
      <c r="W17" s="637"/>
      <c r="X17" s="637"/>
      <c r="Y17" s="637"/>
      <c r="Z17" s="637"/>
      <c r="AA17" s="637"/>
      <c r="AB17" s="637"/>
      <c r="AC17" s="637"/>
      <c r="AD17" s="637"/>
      <c r="AE17" s="637"/>
      <c r="AF17" s="637"/>
      <c r="AG17" s="637"/>
      <c r="AH17" s="5"/>
      <c r="AI17" s="5"/>
    </row>
    <row r="18" spans="1:35" s="6" customForma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637"/>
      <c r="U18" s="637"/>
      <c r="V18" s="637"/>
      <c r="W18" s="637"/>
      <c r="X18" s="637"/>
      <c r="Y18" s="637"/>
      <c r="Z18" s="637"/>
      <c r="AA18" s="637"/>
      <c r="AB18" s="637"/>
      <c r="AC18" s="637"/>
      <c r="AD18" s="637"/>
      <c r="AE18" s="637"/>
      <c r="AF18" s="637"/>
      <c r="AG18" s="637"/>
      <c r="AH18" s="5"/>
      <c r="AI18" s="5"/>
    </row>
    <row r="19" spans="1:35" s="6" customForma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637"/>
      <c r="U19" s="637"/>
      <c r="V19" s="637"/>
      <c r="W19" s="637"/>
      <c r="X19" s="637"/>
      <c r="Y19" s="637"/>
      <c r="Z19" s="637"/>
      <c r="AA19" s="637"/>
      <c r="AB19" s="637"/>
      <c r="AC19" s="637"/>
      <c r="AD19" s="637"/>
      <c r="AE19" s="637"/>
      <c r="AF19" s="637"/>
      <c r="AG19" s="637"/>
      <c r="AH19" s="5"/>
      <c r="AI19" s="5"/>
    </row>
    <row r="20" spans="1:35" s="6" customForma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637"/>
      <c r="U20" s="637"/>
      <c r="V20" s="637"/>
      <c r="W20" s="637"/>
      <c r="X20" s="637"/>
      <c r="Y20" s="637"/>
      <c r="Z20" s="637"/>
      <c r="AA20" s="637"/>
      <c r="AB20" s="637"/>
      <c r="AC20" s="637"/>
      <c r="AD20" s="637"/>
      <c r="AE20" s="637"/>
      <c r="AF20" s="637"/>
      <c r="AG20" s="637"/>
      <c r="AH20" s="5"/>
      <c r="AI20" s="5"/>
    </row>
    <row r="21" spans="1:35" s="6" customForma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637"/>
      <c r="U21" s="637"/>
      <c r="V21" s="637"/>
      <c r="W21" s="637"/>
      <c r="X21" s="637"/>
      <c r="Y21" s="637"/>
      <c r="Z21" s="637"/>
      <c r="AA21" s="637"/>
      <c r="AB21" s="637"/>
      <c r="AC21" s="637"/>
      <c r="AD21" s="637"/>
      <c r="AE21" s="637"/>
      <c r="AF21" s="637"/>
      <c r="AG21" s="637"/>
      <c r="AH21" s="5"/>
      <c r="AI21" s="5"/>
    </row>
    <row r="22" spans="1:35" s="6" customForma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5"/>
      <c r="AH22" s="5"/>
      <c r="AI22" s="5"/>
    </row>
    <row r="23" spans="1:35" s="6" customForma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5"/>
      <c r="AH23" s="5"/>
      <c r="AI23" s="5"/>
    </row>
    <row r="24" spans="1:35" s="6" customForma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5"/>
      <c r="AH24" s="5"/>
      <c r="AI24" s="5"/>
    </row>
    <row r="25" spans="1:35" s="6" customForma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5"/>
      <c r="AH25" s="5"/>
      <c r="AI25" s="5"/>
    </row>
    <row r="26" spans="1:35" s="6" customForma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5"/>
      <c r="AH26" s="5"/>
      <c r="AI26" s="5"/>
    </row>
    <row r="27" spans="1:35" s="6" customForma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5"/>
      <c r="AH27" s="5"/>
      <c r="AI27" s="5"/>
    </row>
    <row r="28" spans="1:35" s="6" customForma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5"/>
      <c r="AH28" s="5"/>
      <c r="AI28" s="5"/>
    </row>
    <row r="29" spans="1:35" s="6" customFormat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5"/>
      <c r="AH29" s="5"/>
      <c r="AI29" s="5"/>
    </row>
    <row r="30" spans="1:35" s="6" customForma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5"/>
      <c r="AH30" s="5"/>
      <c r="AI30" s="5"/>
    </row>
    <row r="31" spans="1:3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"/>
      <c r="AH31" s="2"/>
      <c r="AI31" s="2"/>
    </row>
    <row r="32" spans="1:3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"/>
      <c r="AH32" s="2"/>
      <c r="AI32" s="2"/>
    </row>
    <row r="33" spans="1:3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"/>
      <c r="AH33" s="2"/>
      <c r="AI33" s="2"/>
    </row>
    <row r="34" spans="1:3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"/>
      <c r="AH34" s="2"/>
      <c r="AI34" s="2"/>
    </row>
    <row r="35" spans="1:35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"/>
      <c r="AH35" s="2"/>
      <c r="AI35" s="2"/>
    </row>
    <row r="36" spans="1:35" ht="12.75" customHeight="1" thickBot="1" x14ac:dyDescent="0.25">
      <c r="A36" s="1"/>
      <c r="B36" s="8"/>
      <c r="C36" s="8"/>
      <c r="D36" s="8"/>
      <c r="E36" s="8"/>
      <c r="F36" s="8"/>
      <c r="G36" s="8"/>
      <c r="H36" s="8"/>
      <c r="I36" s="8"/>
      <c r="J36" s="8"/>
      <c r="K36" s="9"/>
      <c r="L36" s="10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2"/>
      <c r="AF36" s="2"/>
      <c r="AG36" s="2"/>
      <c r="AH36" s="2"/>
      <c r="AI36" s="2"/>
    </row>
    <row r="37" spans="1:35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3"/>
      <c r="L37" s="14"/>
      <c r="M37" s="15"/>
      <c r="N37" s="665" t="s">
        <v>0</v>
      </c>
      <c r="O37" s="666"/>
      <c r="P37" s="666"/>
      <c r="Q37" s="666"/>
      <c r="R37" s="666"/>
      <c r="S37" s="666"/>
      <c r="T37" s="666"/>
      <c r="U37" s="666"/>
      <c r="V37" s="666"/>
      <c r="W37" s="666"/>
      <c r="X37" s="666"/>
      <c r="Y37" s="666"/>
      <c r="Z37" s="666"/>
      <c r="AA37" s="666"/>
      <c r="AB37" s="666"/>
      <c r="AC37" s="667"/>
      <c r="AD37" s="15"/>
      <c r="AE37" s="16"/>
      <c r="AF37" s="2"/>
      <c r="AG37" s="2"/>
      <c r="AH37" s="2"/>
      <c r="AI37" s="2"/>
    </row>
    <row r="38" spans="1:35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3"/>
      <c r="L38" s="14"/>
      <c r="M38" s="15"/>
      <c r="N38" s="668"/>
      <c r="O38" s="669"/>
      <c r="P38" s="669"/>
      <c r="Q38" s="669"/>
      <c r="R38" s="669"/>
      <c r="S38" s="669"/>
      <c r="T38" s="669"/>
      <c r="U38" s="669"/>
      <c r="V38" s="669"/>
      <c r="W38" s="669"/>
      <c r="X38" s="669"/>
      <c r="Y38" s="669"/>
      <c r="Z38" s="669"/>
      <c r="AA38" s="669"/>
      <c r="AB38" s="669"/>
      <c r="AC38" s="670"/>
      <c r="AD38" s="15"/>
      <c r="AE38" s="16"/>
      <c r="AF38" s="2"/>
      <c r="AG38" s="2"/>
      <c r="AH38" s="2"/>
      <c r="AI38" s="2"/>
    </row>
    <row r="39" spans="1:35" ht="12.75" customHeight="1" x14ac:dyDescent="0.2">
      <c r="A39" s="1"/>
      <c r="B39" s="8"/>
      <c r="C39" s="8"/>
      <c r="D39" s="8"/>
      <c r="E39" s="8"/>
      <c r="F39" s="8"/>
      <c r="G39" s="8"/>
      <c r="H39" s="8"/>
      <c r="I39" s="8"/>
      <c r="J39" s="8"/>
      <c r="K39" s="9"/>
      <c r="L39" s="17"/>
      <c r="M39" s="18"/>
      <c r="N39" s="668"/>
      <c r="O39" s="669"/>
      <c r="P39" s="669"/>
      <c r="Q39" s="669"/>
      <c r="R39" s="669"/>
      <c r="S39" s="669"/>
      <c r="T39" s="669"/>
      <c r="U39" s="669"/>
      <c r="V39" s="669"/>
      <c r="W39" s="669"/>
      <c r="X39" s="669"/>
      <c r="Y39" s="669"/>
      <c r="Z39" s="669"/>
      <c r="AA39" s="669"/>
      <c r="AB39" s="669"/>
      <c r="AC39" s="670"/>
      <c r="AD39" s="18"/>
      <c r="AE39" s="19"/>
      <c r="AF39" s="2"/>
      <c r="AG39" s="2"/>
      <c r="AH39" s="2"/>
      <c r="AI39" s="2"/>
    </row>
    <row r="40" spans="1:35" ht="12.75" customHeight="1" thickBo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3"/>
      <c r="L40" s="14"/>
      <c r="M40" s="15"/>
      <c r="N40" s="671"/>
      <c r="O40" s="672"/>
      <c r="P40" s="672"/>
      <c r="Q40" s="672"/>
      <c r="R40" s="672"/>
      <c r="S40" s="672"/>
      <c r="T40" s="672"/>
      <c r="U40" s="672"/>
      <c r="V40" s="672"/>
      <c r="W40" s="672"/>
      <c r="X40" s="672"/>
      <c r="Y40" s="672"/>
      <c r="Z40" s="672"/>
      <c r="AA40" s="672"/>
      <c r="AB40" s="672"/>
      <c r="AC40" s="673"/>
      <c r="AD40" s="15"/>
      <c r="AE40" s="16"/>
      <c r="AF40" s="2"/>
      <c r="AG40" s="2"/>
      <c r="AH40" s="2"/>
      <c r="AI40" s="2"/>
    </row>
    <row r="41" spans="1:35" ht="12.75" customHeight="1" thickBo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3"/>
      <c r="L41" s="14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6"/>
      <c r="AF41" s="2"/>
      <c r="AG41" s="2"/>
      <c r="AH41" s="2"/>
      <c r="AI41" s="2"/>
    </row>
    <row r="42" spans="1:35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3"/>
      <c r="L42" s="14"/>
      <c r="M42" s="15"/>
      <c r="N42" s="15"/>
      <c r="O42" s="15"/>
      <c r="P42" s="638" t="s">
        <v>1</v>
      </c>
      <c r="Q42" s="639"/>
      <c r="R42" s="639"/>
      <c r="S42" s="639"/>
      <c r="T42" s="639"/>
      <c r="U42" s="639"/>
      <c r="V42" s="639"/>
      <c r="W42" s="639"/>
      <c r="X42" s="639"/>
      <c r="Y42" s="639"/>
      <c r="Z42" s="639"/>
      <c r="AA42" s="640"/>
      <c r="AB42" s="15"/>
      <c r="AC42" s="15"/>
      <c r="AD42" s="15"/>
      <c r="AE42" s="16"/>
      <c r="AF42" s="2"/>
      <c r="AG42" s="2"/>
      <c r="AH42" s="2"/>
      <c r="AI42" s="2"/>
    </row>
    <row r="43" spans="1:35" ht="12.75" customHeight="1" thickBo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3"/>
      <c r="L43" s="14"/>
      <c r="M43" s="15"/>
      <c r="N43" s="15"/>
      <c r="O43" s="15"/>
      <c r="P43" s="641"/>
      <c r="Q43" s="642"/>
      <c r="R43" s="642"/>
      <c r="S43" s="642"/>
      <c r="T43" s="642"/>
      <c r="U43" s="642"/>
      <c r="V43" s="642"/>
      <c r="W43" s="642"/>
      <c r="X43" s="642"/>
      <c r="Y43" s="642"/>
      <c r="Z43" s="642"/>
      <c r="AA43" s="643"/>
      <c r="AB43" s="15"/>
      <c r="AC43" s="15"/>
      <c r="AD43" s="15"/>
      <c r="AE43" s="16"/>
      <c r="AF43" s="2"/>
      <c r="AG43" s="2"/>
      <c r="AH43" s="2"/>
      <c r="AI43" s="2"/>
    </row>
    <row r="44" spans="1:35" ht="12.75" customHeight="1" x14ac:dyDescent="0.2">
      <c r="A44" s="8"/>
      <c r="B44" s="1"/>
      <c r="C44" s="1"/>
      <c r="D44" s="1"/>
      <c r="E44" s="8"/>
      <c r="F44" s="8"/>
      <c r="G44" s="8"/>
      <c r="H44" s="8"/>
      <c r="I44" s="8"/>
      <c r="J44" s="8"/>
      <c r="K44" s="9"/>
      <c r="L44" s="17"/>
      <c r="M44" s="18"/>
      <c r="N44" s="18"/>
      <c r="O44" s="18"/>
      <c r="P44" s="644">
        <v>12</v>
      </c>
      <c r="Q44" s="645"/>
      <c r="R44" s="646"/>
      <c r="S44" s="650" t="str">
        <f>VLOOKUP(P44,'Datos de Control'!F2:G13,2)</f>
        <v>Diciembre</v>
      </c>
      <c r="T44" s="651"/>
      <c r="U44" s="651"/>
      <c r="V44" s="651"/>
      <c r="W44" s="651"/>
      <c r="X44" s="651"/>
      <c r="Y44" s="651">
        <v>2021</v>
      </c>
      <c r="Z44" s="651"/>
      <c r="AA44" s="654"/>
      <c r="AB44" s="18"/>
      <c r="AC44" s="18"/>
      <c r="AD44" s="18"/>
      <c r="AE44" s="19"/>
      <c r="AF44" s="2"/>
      <c r="AG44" s="2"/>
      <c r="AH44" s="2"/>
      <c r="AI44" s="2"/>
    </row>
    <row r="45" spans="1:3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3"/>
      <c r="L45" s="14"/>
      <c r="M45" s="15"/>
      <c r="N45" s="15"/>
      <c r="O45" s="15"/>
      <c r="P45" s="644"/>
      <c r="Q45" s="645"/>
      <c r="R45" s="646"/>
      <c r="S45" s="650"/>
      <c r="T45" s="651"/>
      <c r="U45" s="651"/>
      <c r="V45" s="651"/>
      <c r="W45" s="651"/>
      <c r="X45" s="651"/>
      <c r="Y45" s="651"/>
      <c r="Z45" s="651"/>
      <c r="AA45" s="654"/>
      <c r="AB45" s="15"/>
      <c r="AC45" s="15"/>
      <c r="AD45" s="15"/>
      <c r="AE45" s="16"/>
      <c r="AF45" s="2"/>
      <c r="AG45" s="2"/>
      <c r="AH45" s="2"/>
      <c r="AI45" s="2"/>
    </row>
    <row r="46" spans="1:35" ht="12.75" customHeight="1" thickBo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3"/>
      <c r="L46" s="14"/>
      <c r="M46" s="15"/>
      <c r="N46" s="15"/>
      <c r="O46" s="15"/>
      <c r="P46" s="647"/>
      <c r="Q46" s="648"/>
      <c r="R46" s="649"/>
      <c r="S46" s="652"/>
      <c r="T46" s="653"/>
      <c r="U46" s="653"/>
      <c r="V46" s="653"/>
      <c r="W46" s="653"/>
      <c r="X46" s="653"/>
      <c r="Y46" s="653"/>
      <c r="Z46" s="653"/>
      <c r="AA46" s="655"/>
      <c r="AB46" s="15"/>
      <c r="AC46" s="15"/>
      <c r="AD46" s="15"/>
      <c r="AE46" s="16"/>
      <c r="AF46" s="2"/>
      <c r="AG46" s="2"/>
      <c r="AH46" s="2"/>
      <c r="AI46" s="2"/>
    </row>
    <row r="47" spans="1:35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3"/>
      <c r="L47" s="14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6"/>
      <c r="AF47" s="2"/>
      <c r="AG47" s="2"/>
      <c r="AH47" s="2"/>
      <c r="AI47" s="2"/>
    </row>
    <row r="48" spans="1:35" ht="13.5" customHeight="1" x14ac:dyDescent="0.2">
      <c r="A48" s="8"/>
      <c r="B48" s="1"/>
      <c r="C48" s="1"/>
      <c r="D48" s="1"/>
      <c r="E48" s="1"/>
      <c r="F48" s="1"/>
      <c r="G48" s="1"/>
      <c r="H48" s="1"/>
      <c r="I48" s="1"/>
      <c r="J48" s="1"/>
      <c r="K48" s="13"/>
      <c r="L48" s="14"/>
      <c r="M48" s="15"/>
      <c r="N48" s="674" t="s">
        <v>2</v>
      </c>
      <c r="O48" s="675"/>
      <c r="P48" s="676"/>
      <c r="Q48" s="687">
        <v>1</v>
      </c>
      <c r="R48" s="688"/>
      <c r="S48" s="691" t="s">
        <v>3</v>
      </c>
      <c r="T48" s="692"/>
      <c r="U48" s="692"/>
      <c r="V48" s="692"/>
      <c r="W48" s="692"/>
      <c r="X48" s="692"/>
      <c r="Y48" s="692"/>
      <c r="Z48" s="692"/>
      <c r="AA48" s="692"/>
      <c r="AB48" s="692"/>
      <c r="AC48" s="693"/>
      <c r="AD48" s="15"/>
      <c r="AE48" s="16"/>
      <c r="AF48" s="2"/>
      <c r="AG48" s="2"/>
      <c r="AH48" s="2"/>
      <c r="AI48" s="2"/>
    </row>
    <row r="49" spans="1:35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3"/>
      <c r="L49" s="14"/>
      <c r="M49" s="15"/>
      <c r="N49" s="677"/>
      <c r="O49" s="678"/>
      <c r="P49" s="679"/>
      <c r="Q49" s="689"/>
      <c r="R49" s="690"/>
      <c r="S49" s="694"/>
      <c r="T49" s="695"/>
      <c r="U49" s="695"/>
      <c r="V49" s="695"/>
      <c r="W49" s="695"/>
      <c r="X49" s="695"/>
      <c r="Y49" s="695"/>
      <c r="Z49" s="695"/>
      <c r="AA49" s="695"/>
      <c r="AB49" s="695"/>
      <c r="AC49" s="696"/>
      <c r="AD49" s="15"/>
      <c r="AE49" s="16"/>
      <c r="AF49" s="2"/>
      <c r="AG49" s="2"/>
      <c r="AH49" s="2"/>
      <c r="AI49" s="2"/>
    </row>
    <row r="50" spans="1:35" ht="13.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3"/>
      <c r="L50" s="14"/>
      <c r="M50" s="15"/>
      <c r="N50" s="674" t="s">
        <v>4</v>
      </c>
      <c r="O50" s="675"/>
      <c r="P50" s="675"/>
      <c r="Q50" s="676"/>
      <c r="R50" s="691" t="s">
        <v>5</v>
      </c>
      <c r="S50" s="692"/>
      <c r="T50" s="692"/>
      <c r="U50" s="692"/>
      <c r="V50" s="692"/>
      <c r="W50" s="692"/>
      <c r="X50" s="692"/>
      <c r="Y50" s="692"/>
      <c r="Z50" s="692"/>
      <c r="AA50" s="692"/>
      <c r="AB50" s="692"/>
      <c r="AC50" s="693"/>
      <c r="AD50" s="15"/>
      <c r="AE50" s="16"/>
      <c r="AF50" s="2"/>
      <c r="AG50" s="2"/>
      <c r="AH50" s="2"/>
      <c r="AI50" s="2"/>
    </row>
    <row r="51" spans="1:35" x14ac:dyDescent="0.2">
      <c r="A51" s="8"/>
      <c r="B51" s="1"/>
      <c r="C51" s="1"/>
      <c r="D51" s="1"/>
      <c r="E51" s="1"/>
      <c r="F51" s="1"/>
      <c r="G51" s="1"/>
      <c r="H51" s="1"/>
      <c r="I51" s="1"/>
      <c r="J51" s="1"/>
      <c r="K51" s="13"/>
      <c r="L51" s="14"/>
      <c r="M51" s="15"/>
      <c r="N51" s="677"/>
      <c r="O51" s="678"/>
      <c r="P51" s="678"/>
      <c r="Q51" s="679"/>
      <c r="R51" s="694"/>
      <c r="S51" s="695"/>
      <c r="T51" s="695"/>
      <c r="U51" s="695"/>
      <c r="V51" s="695"/>
      <c r="W51" s="695"/>
      <c r="X51" s="695"/>
      <c r="Y51" s="695"/>
      <c r="Z51" s="695"/>
      <c r="AA51" s="695"/>
      <c r="AB51" s="695"/>
      <c r="AC51" s="696"/>
      <c r="AD51" s="15"/>
      <c r="AE51" s="16"/>
      <c r="AF51" s="2"/>
      <c r="AG51" s="2"/>
      <c r="AH51" s="2"/>
      <c r="AI51" s="2"/>
    </row>
    <row r="52" spans="1:35" ht="12.75" customHeight="1" x14ac:dyDescent="0.2">
      <c r="A52" s="2"/>
      <c r="B52" s="8"/>
      <c r="C52" s="8"/>
      <c r="D52" s="8"/>
      <c r="E52" s="1"/>
      <c r="F52" s="1"/>
      <c r="G52" s="1"/>
      <c r="H52" s="1"/>
      <c r="I52" s="1"/>
      <c r="J52" s="1"/>
      <c r="K52" s="13"/>
      <c r="L52" s="14"/>
      <c r="M52" s="15"/>
      <c r="N52" s="674" t="s">
        <v>6</v>
      </c>
      <c r="O52" s="675"/>
      <c r="P52" s="675"/>
      <c r="Q52" s="676"/>
      <c r="R52" s="691" t="s">
        <v>7</v>
      </c>
      <c r="S52" s="692"/>
      <c r="T52" s="692"/>
      <c r="U52" s="692"/>
      <c r="V52" s="692"/>
      <c r="W52" s="692"/>
      <c r="X52" s="692"/>
      <c r="Y52" s="674" t="s">
        <v>7</v>
      </c>
      <c r="Z52" s="675"/>
      <c r="AA52" s="675"/>
      <c r="AB52" s="675"/>
      <c r="AC52" s="676"/>
      <c r="AD52" s="15"/>
      <c r="AE52" s="16"/>
      <c r="AF52" s="2"/>
      <c r="AG52" s="2"/>
      <c r="AH52" s="2"/>
      <c r="AI52" s="2"/>
    </row>
    <row r="53" spans="1:35" ht="13.5" customHeight="1" x14ac:dyDescent="0.2">
      <c r="A53" s="2"/>
      <c r="B53" s="1"/>
      <c r="C53" s="1"/>
      <c r="D53" s="1"/>
      <c r="E53" s="1"/>
      <c r="F53" s="1"/>
      <c r="G53" s="1"/>
      <c r="H53" s="1"/>
      <c r="I53" s="1"/>
      <c r="J53" s="1"/>
      <c r="K53" s="13"/>
      <c r="L53" s="14"/>
      <c r="M53" s="15"/>
      <c r="N53" s="677"/>
      <c r="O53" s="678"/>
      <c r="P53" s="678"/>
      <c r="Q53" s="679"/>
      <c r="R53" s="694"/>
      <c r="S53" s="695"/>
      <c r="T53" s="695"/>
      <c r="U53" s="695"/>
      <c r="V53" s="695"/>
      <c r="W53" s="695"/>
      <c r="X53" s="695"/>
      <c r="Y53" s="677"/>
      <c r="Z53" s="678"/>
      <c r="AA53" s="678"/>
      <c r="AB53" s="678"/>
      <c r="AC53" s="679"/>
      <c r="AD53" s="15"/>
      <c r="AE53" s="16"/>
      <c r="AF53" s="2"/>
      <c r="AG53" s="2"/>
      <c r="AH53" s="2"/>
      <c r="AI53" s="2"/>
    </row>
    <row r="54" spans="1:35" ht="12.75" customHeight="1" x14ac:dyDescent="0.2">
      <c r="A54" s="2"/>
      <c r="B54" s="1"/>
      <c r="C54" s="1"/>
      <c r="D54" s="1"/>
      <c r="E54" s="1"/>
      <c r="F54" s="1"/>
      <c r="G54" s="1"/>
      <c r="H54" s="1"/>
      <c r="I54" s="1"/>
      <c r="J54" s="1"/>
      <c r="K54" s="13"/>
      <c r="L54" s="14"/>
      <c r="M54" s="15"/>
      <c r="N54" s="674" t="s">
        <v>8</v>
      </c>
      <c r="O54" s="675"/>
      <c r="P54" s="675"/>
      <c r="Q54" s="676"/>
      <c r="R54" s="674" t="s">
        <v>9</v>
      </c>
      <c r="S54" s="675"/>
      <c r="T54" s="675"/>
      <c r="U54" s="675"/>
      <c r="V54" s="675"/>
      <c r="W54" s="680" t="s">
        <v>10</v>
      </c>
      <c r="X54" s="680"/>
      <c r="Y54" s="681">
        <v>936645498</v>
      </c>
      <c r="Z54" s="682"/>
      <c r="AA54" s="682"/>
      <c r="AB54" s="682"/>
      <c r="AC54" s="683"/>
      <c r="AD54" s="15"/>
      <c r="AE54" s="16"/>
      <c r="AF54" s="2"/>
      <c r="AG54" s="2"/>
      <c r="AH54" s="2"/>
      <c r="AI54" s="2"/>
    </row>
    <row r="55" spans="1:35" ht="12.75" customHeight="1" x14ac:dyDescent="0.2">
      <c r="A55" s="2"/>
      <c r="B55" s="1"/>
      <c r="C55" s="1"/>
      <c r="D55" s="1"/>
      <c r="E55" s="1"/>
      <c r="F55" s="1"/>
      <c r="G55" s="1"/>
      <c r="H55" s="1"/>
      <c r="I55" s="1"/>
      <c r="J55" s="1"/>
      <c r="K55" s="13"/>
      <c r="L55" s="14"/>
      <c r="M55" s="15"/>
      <c r="N55" s="677"/>
      <c r="O55" s="678"/>
      <c r="P55" s="678"/>
      <c r="Q55" s="679"/>
      <c r="R55" s="677"/>
      <c r="S55" s="678"/>
      <c r="T55" s="678"/>
      <c r="U55" s="678"/>
      <c r="V55" s="678"/>
      <c r="W55" s="680"/>
      <c r="X55" s="680"/>
      <c r="Y55" s="684"/>
      <c r="Z55" s="685"/>
      <c r="AA55" s="685"/>
      <c r="AB55" s="685"/>
      <c r="AC55" s="686"/>
      <c r="AD55" s="15"/>
      <c r="AE55" s="16"/>
      <c r="AF55" s="2"/>
      <c r="AG55" s="2"/>
      <c r="AH55" s="2"/>
      <c r="AI55" s="2"/>
    </row>
    <row r="56" spans="1:35" x14ac:dyDescent="0.2">
      <c r="A56" s="2"/>
      <c r="B56" s="8"/>
      <c r="C56" s="8"/>
      <c r="D56" s="8"/>
      <c r="E56" s="1"/>
      <c r="F56" s="1"/>
      <c r="G56" s="1"/>
      <c r="H56" s="1"/>
      <c r="I56" s="1"/>
      <c r="J56" s="1"/>
      <c r="K56" s="13"/>
      <c r="L56" s="20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2"/>
      <c r="AF56" s="2"/>
      <c r="AG56" s="2"/>
      <c r="AH56" s="2"/>
      <c r="AI56" s="2"/>
    </row>
    <row r="57" spans="1:35" x14ac:dyDescent="0.2">
      <c r="A57" s="23"/>
      <c r="B57" s="23"/>
      <c r="C57" s="23"/>
      <c r="D57" s="23"/>
      <c r="E57" s="24"/>
      <c r="F57" s="24"/>
      <c r="G57" s="24"/>
      <c r="H57" s="24"/>
      <c r="I57" s="24"/>
      <c r="J57" s="24"/>
      <c r="K57" s="24"/>
      <c r="L57" s="24"/>
      <c r="M57" s="25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x14ac:dyDescent="0.2">
      <c r="A58" s="23"/>
      <c r="B58" s="23"/>
      <c r="C58" s="23"/>
      <c r="D58" s="23"/>
      <c r="E58" s="24"/>
      <c r="F58" s="24"/>
      <c r="G58" s="24"/>
      <c r="H58" s="24"/>
      <c r="I58" s="24"/>
      <c r="J58" s="24"/>
      <c r="K58" s="24"/>
      <c r="L58" s="24"/>
      <c r="M58" s="25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x14ac:dyDescent="0.2">
      <c r="A59" s="23"/>
      <c r="B59" s="23"/>
      <c r="C59" s="23"/>
      <c r="D59" s="23"/>
      <c r="E59" s="24"/>
      <c r="F59" s="24"/>
      <c r="G59" s="24"/>
      <c r="H59" s="24"/>
      <c r="I59" s="24"/>
      <c r="J59" s="24"/>
      <c r="K59" s="24"/>
      <c r="L59" s="24"/>
      <c r="M59" s="25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ht="15" customHeight="1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ht="13.5" customHeight="1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 t="s">
        <v>1359</v>
      </c>
      <c r="AG67" s="2"/>
      <c r="AH67" s="2"/>
      <c r="AI67" s="2"/>
    </row>
    <row r="68" spans="1:35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ht="13.5" thickBot="1" x14ac:dyDescent="0.2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ht="15.75" x14ac:dyDescent="0.25">
      <c r="A76" s="23"/>
      <c r="B76" s="23"/>
      <c r="C76" s="23"/>
      <c r="D76" s="656"/>
      <c r="E76" s="657"/>
      <c r="F76" s="657"/>
      <c r="G76" s="657"/>
      <c r="H76" s="657"/>
      <c r="I76" s="657"/>
      <c r="J76" s="657"/>
      <c r="K76" s="657"/>
      <c r="L76" s="657"/>
      <c r="M76" s="657"/>
      <c r="N76" s="657"/>
      <c r="O76" s="657"/>
      <c r="P76" s="657"/>
      <c r="Q76" s="657"/>
      <c r="R76" s="657"/>
      <c r="S76" s="657"/>
      <c r="T76" s="657"/>
      <c r="U76" s="657"/>
      <c r="V76" s="657"/>
      <c r="W76" s="657"/>
      <c r="X76" s="657"/>
      <c r="Y76" s="657"/>
      <c r="Z76" s="657"/>
      <c r="AA76" s="657"/>
      <c r="AB76" s="657"/>
      <c r="AC76" s="657"/>
      <c r="AD76" s="657"/>
      <c r="AE76" s="657"/>
      <c r="AF76" s="657"/>
      <c r="AG76" s="658"/>
      <c r="AH76" s="471"/>
      <c r="AI76" s="471"/>
    </row>
    <row r="77" spans="1:35" x14ac:dyDescent="0.2">
      <c r="A77" s="23"/>
      <c r="B77" s="23"/>
      <c r="C77" s="23"/>
      <c r="D77" s="659"/>
      <c r="E77" s="660"/>
      <c r="F77" s="660"/>
      <c r="G77" s="660"/>
      <c r="H77" s="660"/>
      <c r="I77" s="660"/>
      <c r="J77" s="660"/>
      <c r="K77" s="660"/>
      <c r="L77" s="660"/>
      <c r="M77" s="660"/>
      <c r="N77" s="660"/>
      <c r="O77" s="660"/>
      <c r="P77" s="660"/>
      <c r="Q77" s="660"/>
      <c r="R77" s="660"/>
      <c r="S77" s="660"/>
      <c r="T77" s="660"/>
      <c r="U77" s="660"/>
      <c r="V77" s="660"/>
      <c r="W77" s="660"/>
      <c r="X77" s="660"/>
      <c r="Y77" s="660"/>
      <c r="Z77" s="660"/>
      <c r="AA77" s="660"/>
      <c r="AB77" s="660"/>
      <c r="AC77" s="660"/>
      <c r="AD77" s="660"/>
      <c r="AE77" s="660"/>
      <c r="AF77" s="660"/>
      <c r="AG77" s="661"/>
      <c r="AH77" s="470"/>
      <c r="AI77" s="470"/>
    </row>
    <row r="78" spans="1:35" ht="13.5" thickBot="1" x14ac:dyDescent="0.25">
      <c r="A78" s="23"/>
      <c r="B78" s="23"/>
      <c r="C78" s="23"/>
      <c r="D78" s="662"/>
      <c r="E78" s="663"/>
      <c r="F78" s="663"/>
      <c r="G78" s="663"/>
      <c r="H78" s="663"/>
      <c r="I78" s="663"/>
      <c r="J78" s="663"/>
      <c r="K78" s="663"/>
      <c r="L78" s="663"/>
      <c r="M78" s="663"/>
      <c r="N78" s="663"/>
      <c r="O78" s="663"/>
      <c r="P78" s="663"/>
      <c r="Q78" s="663"/>
      <c r="R78" s="663"/>
      <c r="S78" s="663"/>
      <c r="T78" s="663"/>
      <c r="U78" s="663"/>
      <c r="V78" s="663"/>
      <c r="W78" s="663"/>
      <c r="X78" s="663"/>
      <c r="Y78" s="663"/>
      <c r="Z78" s="663"/>
      <c r="AA78" s="663"/>
      <c r="AB78" s="663"/>
      <c r="AC78" s="663"/>
      <c r="AD78" s="663"/>
      <c r="AE78" s="663"/>
      <c r="AF78" s="663"/>
      <c r="AG78" s="664"/>
      <c r="AH78" s="470"/>
      <c r="AI78" s="470"/>
    </row>
    <row r="79" spans="1:35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</row>
    <row r="80" spans="1:35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</row>
  </sheetData>
  <mergeCells count="19">
    <mergeCell ref="D76:AG78"/>
    <mergeCell ref="N37:AC40"/>
    <mergeCell ref="N54:Q55"/>
    <mergeCell ref="R54:V55"/>
    <mergeCell ref="W54:X55"/>
    <mergeCell ref="Y54:AC55"/>
    <mergeCell ref="N48:P49"/>
    <mergeCell ref="Q48:R49"/>
    <mergeCell ref="S48:AC49"/>
    <mergeCell ref="N50:Q51"/>
    <mergeCell ref="R50:AC51"/>
    <mergeCell ref="N52:Q53"/>
    <mergeCell ref="R52:X53"/>
    <mergeCell ref="Y52:AC53"/>
    <mergeCell ref="T3:AG21"/>
    <mergeCell ref="P42:AA43"/>
    <mergeCell ref="P44:R46"/>
    <mergeCell ref="S44:X46"/>
    <mergeCell ref="Y44:AA46"/>
  </mergeCells>
  <pageMargins left="0.39370078740157483" right="0" top="0.75196850393700787" bottom="0.39370078740157483" header="0" footer="0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"/>
  <sheetViews>
    <sheetView workbookViewId="0">
      <selection activeCell="D28" sqref="D28"/>
    </sheetView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AF126"/>
  <sheetViews>
    <sheetView workbookViewId="0">
      <selection activeCell="A103" sqref="A103:XFD1048576"/>
    </sheetView>
  </sheetViews>
  <sheetFormatPr baseColWidth="10" defaultColWidth="0" defaultRowHeight="15" zeroHeight="1" x14ac:dyDescent="0.25"/>
  <cols>
    <col min="1" max="1" width="1.7109375" style="45" customWidth="1"/>
    <col min="2" max="2" width="5.42578125" style="167" customWidth="1"/>
    <col min="3" max="3" width="50.5703125" style="45" customWidth="1"/>
    <col min="4" max="4" width="2.85546875" style="228" customWidth="1"/>
    <col min="5" max="5" width="16.140625" style="45" customWidth="1"/>
    <col min="6" max="6" width="7.7109375" style="45" customWidth="1"/>
    <col min="7" max="7" width="0.85546875" style="45" customWidth="1"/>
    <col min="8" max="8" width="16.140625" style="45" customWidth="1"/>
    <col min="9" max="9" width="7.7109375" style="45" customWidth="1"/>
    <col min="10" max="10" width="16.140625" style="45" customWidth="1"/>
    <col min="11" max="11" width="7.7109375" style="45" customWidth="1"/>
    <col min="12" max="12" width="16.140625" style="45" customWidth="1"/>
    <col min="13" max="13" width="7.7109375" style="45" customWidth="1"/>
    <col min="14" max="14" width="16.140625" style="45" customWidth="1"/>
    <col min="15" max="15" width="7.7109375" style="45" customWidth="1"/>
    <col min="16" max="16" width="16.140625" style="45" customWidth="1"/>
    <col min="17" max="17" width="7.7109375" style="45" customWidth="1"/>
    <col min="18" max="18" width="16.140625" style="45" customWidth="1"/>
    <col min="19" max="19" width="7.7109375" style="45" customWidth="1"/>
    <col min="20" max="20" width="16.140625" style="45" customWidth="1"/>
    <col min="21" max="21" width="7.7109375" style="45" customWidth="1"/>
    <col min="22" max="22" width="16.140625" style="45" customWidth="1"/>
    <col min="23" max="23" width="7.7109375" style="45" customWidth="1"/>
    <col min="24" max="24" width="16.140625" style="45" customWidth="1"/>
    <col min="25" max="25" width="7.7109375" style="45" customWidth="1"/>
    <col min="26" max="26" width="16.140625" style="45" customWidth="1"/>
    <col min="27" max="27" width="7.7109375" style="45" customWidth="1"/>
    <col min="28" max="28" width="16.140625" style="45" customWidth="1"/>
    <col min="29" max="29" width="7.7109375" style="45" customWidth="1"/>
    <col min="30" max="30" width="16.140625" style="45" customWidth="1"/>
    <col min="31" max="31" width="7.7109375" style="45" customWidth="1"/>
    <col min="32" max="32" width="1" customWidth="1"/>
    <col min="33" max="16384" width="11.42578125" hidden="1"/>
  </cols>
  <sheetData>
    <row r="1" spans="1:31" ht="27.75" thickBot="1" x14ac:dyDescent="0.55000000000000004">
      <c r="A1" s="697" t="s">
        <v>11</v>
      </c>
      <c r="B1" s="698"/>
      <c r="C1" s="698"/>
      <c r="D1" s="224"/>
      <c r="E1" s="703" t="s">
        <v>1358</v>
      </c>
      <c r="F1" s="703"/>
      <c r="G1" s="703"/>
      <c r="H1" s="703"/>
      <c r="I1" s="703"/>
      <c r="J1" s="703"/>
      <c r="K1" s="703"/>
      <c r="L1" s="703"/>
      <c r="M1" s="703"/>
      <c r="N1" s="703"/>
      <c r="O1" s="703"/>
      <c r="P1" s="703"/>
      <c r="Q1" s="703"/>
      <c r="R1" s="703"/>
      <c r="S1" s="703"/>
      <c r="T1" s="703"/>
      <c r="U1" s="703"/>
      <c r="V1" s="703"/>
      <c r="W1" s="703"/>
      <c r="X1" s="703"/>
      <c r="Y1" s="703"/>
      <c r="Z1" s="703"/>
      <c r="AA1" s="703"/>
      <c r="AB1" s="703"/>
      <c r="AC1" s="703"/>
      <c r="AD1" s="703"/>
      <c r="AE1" s="703"/>
    </row>
    <row r="2" spans="1:31" ht="18.75" x14ac:dyDescent="0.4">
      <c r="A2" s="710" t="s">
        <v>13</v>
      </c>
      <c r="B2" s="711"/>
      <c r="C2" s="712"/>
      <c r="D2" s="225"/>
      <c r="E2" s="704" t="s">
        <v>97</v>
      </c>
      <c r="F2" s="702"/>
      <c r="G2" s="207"/>
      <c r="H2" s="704" t="s">
        <v>874</v>
      </c>
      <c r="I2" s="700"/>
      <c r="J2" s="708" t="s">
        <v>875</v>
      </c>
      <c r="K2" s="709"/>
      <c r="L2" s="699" t="s">
        <v>876</v>
      </c>
      <c r="M2" s="700"/>
      <c r="N2" s="699" t="s">
        <v>877</v>
      </c>
      <c r="O2" s="700"/>
      <c r="P2" s="699" t="s">
        <v>878</v>
      </c>
      <c r="Q2" s="700"/>
      <c r="R2" s="699" t="s">
        <v>879</v>
      </c>
      <c r="S2" s="700"/>
      <c r="T2" s="699" t="s">
        <v>880</v>
      </c>
      <c r="U2" s="700"/>
      <c r="V2" s="699" t="s">
        <v>881</v>
      </c>
      <c r="W2" s="700"/>
      <c r="X2" s="699" t="s">
        <v>882</v>
      </c>
      <c r="Y2" s="700"/>
      <c r="Z2" s="699" t="s">
        <v>883</v>
      </c>
      <c r="AA2" s="700"/>
      <c r="AB2" s="699" t="s">
        <v>884</v>
      </c>
      <c r="AC2" s="700"/>
      <c r="AD2" s="701" t="s">
        <v>885</v>
      </c>
      <c r="AE2" s="702"/>
    </row>
    <row r="3" spans="1:31" ht="19.5" thickBot="1" x14ac:dyDescent="0.35">
      <c r="A3" s="713"/>
      <c r="B3" s="714"/>
      <c r="C3" s="715"/>
      <c r="D3" s="226"/>
      <c r="E3" s="184" t="s">
        <v>97</v>
      </c>
      <c r="F3" s="431">
        <f>+I3+K3+M3+O3+Q3+S3+U3+W3+Y3+AA3+AC3+AE3</f>
        <v>1</v>
      </c>
      <c r="G3" s="208"/>
      <c r="H3" s="231" t="s">
        <v>100</v>
      </c>
      <c r="I3" s="429">
        <v>0.08</v>
      </c>
      <c r="J3" s="231" t="s">
        <v>100</v>
      </c>
      <c r="K3" s="429">
        <v>0.09</v>
      </c>
      <c r="L3" s="231" t="s">
        <v>100</v>
      </c>
      <c r="M3" s="429">
        <v>0.1</v>
      </c>
      <c r="N3" s="231" t="s">
        <v>100</v>
      </c>
      <c r="O3" s="429">
        <v>0.08</v>
      </c>
      <c r="P3" s="231" t="s">
        <v>100</v>
      </c>
      <c r="Q3" s="429">
        <v>0.12</v>
      </c>
      <c r="R3" s="231" t="s">
        <v>100</v>
      </c>
      <c r="S3" s="429">
        <v>7.0000000000000007E-2</v>
      </c>
      <c r="T3" s="231" t="s">
        <v>100</v>
      </c>
      <c r="U3" s="429">
        <v>0.08</v>
      </c>
      <c r="V3" s="231" t="s">
        <v>100</v>
      </c>
      <c r="W3" s="429">
        <v>0.03</v>
      </c>
      <c r="X3" s="231" t="s">
        <v>100</v>
      </c>
      <c r="Y3" s="429">
        <v>0.09</v>
      </c>
      <c r="Z3" s="231" t="s">
        <v>100</v>
      </c>
      <c r="AA3" s="429">
        <v>0.1</v>
      </c>
      <c r="AB3" s="231" t="s">
        <v>100</v>
      </c>
      <c r="AC3" s="429">
        <v>0.09</v>
      </c>
      <c r="AD3" s="188" t="s">
        <v>100</v>
      </c>
      <c r="AE3" s="430">
        <v>7.0000000000000007E-2</v>
      </c>
    </row>
    <row r="4" spans="1:31" ht="15.75" customHeight="1" x14ac:dyDescent="0.3">
      <c r="A4" s="716" t="s">
        <v>20</v>
      </c>
      <c r="B4" s="717"/>
      <c r="C4" s="718"/>
      <c r="D4" s="226"/>
      <c r="E4" s="210">
        <f>SUM(E5:E9)</f>
        <v>9500000</v>
      </c>
      <c r="F4" s="175"/>
      <c r="G4" s="208"/>
      <c r="H4" s="210">
        <f>SUM(H5:H9)</f>
        <v>760000</v>
      </c>
      <c r="I4" s="154"/>
      <c r="J4" s="36">
        <f>SUM(J5:J9)</f>
        <v>855000</v>
      </c>
      <c r="K4" s="37"/>
      <c r="L4" s="36">
        <f>SUM(L5:L9)</f>
        <v>950000</v>
      </c>
      <c r="M4" s="37"/>
      <c r="N4" s="36">
        <f>SUM(N5:N9)</f>
        <v>760000</v>
      </c>
      <c r="O4" s="37"/>
      <c r="P4" s="36">
        <f>SUM(P5:P9)</f>
        <v>1140000</v>
      </c>
      <c r="Q4" s="37"/>
      <c r="R4" s="36">
        <f>SUM(R5:R9)</f>
        <v>665000.00000000012</v>
      </c>
      <c r="S4" s="37"/>
      <c r="T4" s="36">
        <f>SUM(T5:T9)</f>
        <v>760000</v>
      </c>
      <c r="U4" s="37"/>
      <c r="V4" s="36">
        <f>SUM(V5:V9)</f>
        <v>285000</v>
      </c>
      <c r="W4" s="37"/>
      <c r="X4" s="36">
        <f>SUM(X5:X9)</f>
        <v>855000</v>
      </c>
      <c r="Y4" s="37"/>
      <c r="Z4" s="36">
        <f>SUM(Z5:Z9)</f>
        <v>950000</v>
      </c>
      <c r="AA4" s="37"/>
      <c r="AB4" s="36">
        <f>SUM(AB5:AB9)</f>
        <v>855000</v>
      </c>
      <c r="AC4" s="37"/>
      <c r="AD4" s="77">
        <f>SUM(AD5:AD9)</f>
        <v>665000.00000000012</v>
      </c>
      <c r="AE4" s="175"/>
    </row>
    <row r="5" spans="1:31" ht="15.75" x14ac:dyDescent="0.3">
      <c r="A5" s="176"/>
      <c r="B5" s="49">
        <v>700</v>
      </c>
      <c r="C5" s="216" t="str">
        <f>IFERROR(VLOOKUP(B5,'Datos de Control'!$C$2:$D$864,2),"")</f>
        <v>Ventas de mercaderías</v>
      </c>
      <c r="D5" s="226" t="s">
        <v>895</v>
      </c>
      <c r="E5" s="211">
        <v>6000000</v>
      </c>
      <c r="F5" s="177"/>
      <c r="G5" s="208"/>
      <c r="H5" s="211">
        <f>IF($D5="V",+$E5*I$3,+$E5/12)</f>
        <v>480000</v>
      </c>
      <c r="I5" s="152"/>
      <c r="J5" s="31">
        <f>IF($D5="V",+$E5*K$3,+$E5/12)</f>
        <v>540000</v>
      </c>
      <c r="K5" s="32"/>
      <c r="L5" s="31">
        <f>IF($D5="V",+$E5*M$3,+$E5/12)</f>
        <v>600000</v>
      </c>
      <c r="M5" s="32"/>
      <c r="N5" s="31">
        <f>IF($D5="V",+$E5*O$3,+$E5/12)</f>
        <v>480000</v>
      </c>
      <c r="O5" s="32"/>
      <c r="P5" s="31">
        <f>IF($D5="V",+$E5*Q$3,+$E5/12)</f>
        <v>720000</v>
      </c>
      <c r="Q5" s="32"/>
      <c r="R5" s="31">
        <f>IF($D5="V",+$E5*S$3,+$E5/12)</f>
        <v>420000.00000000006</v>
      </c>
      <c r="S5" s="32"/>
      <c r="T5" s="31">
        <f>IF($D5="V",+$E5*U$3,+$E5/12)</f>
        <v>480000</v>
      </c>
      <c r="U5" s="32"/>
      <c r="V5" s="31">
        <f>IF($D5="V",+$E5*W$3,+$E5/12)</f>
        <v>180000</v>
      </c>
      <c r="W5" s="32"/>
      <c r="X5" s="31">
        <f>IF($D5="V",+$E5*Y$3,+$E5/12)</f>
        <v>540000</v>
      </c>
      <c r="Y5" s="32"/>
      <c r="Z5" s="31">
        <f>IF($D5="V",+$E5*AA$3,+$E5/12)</f>
        <v>600000</v>
      </c>
      <c r="AA5" s="32"/>
      <c r="AB5" s="31">
        <f>IF($D5="V",+$E5*AC$3,+$E5/12)</f>
        <v>540000</v>
      </c>
      <c r="AC5" s="32"/>
      <c r="AD5" s="75">
        <f>IF($D5="V",+$E5*AE$3,+$E5/12)</f>
        <v>420000.00000000006</v>
      </c>
      <c r="AE5" s="177"/>
    </row>
    <row r="6" spans="1:31" ht="15.75" x14ac:dyDescent="0.3">
      <c r="A6" s="176"/>
      <c r="B6" s="49">
        <v>701</v>
      </c>
      <c r="C6" s="216" t="str">
        <f>IFERROR(VLOOKUP(B6,'Datos de Control'!$C$2:$D$864,2),"")</f>
        <v>Ventas de productos terminados</v>
      </c>
      <c r="D6" s="226" t="s">
        <v>895</v>
      </c>
      <c r="E6" s="211">
        <v>3500000</v>
      </c>
      <c r="F6" s="177"/>
      <c r="G6" s="208"/>
      <c r="H6" s="211">
        <f>IF($D6="V",+$E6*I$3,+$E6/12)</f>
        <v>280000</v>
      </c>
      <c r="I6" s="152"/>
      <c r="J6" s="31">
        <f t="shared" ref="J6:J8" si="0">IF($D6="V",+$E6*K$3,+$E6/12)</f>
        <v>315000</v>
      </c>
      <c r="K6" s="32"/>
      <c r="L6" s="31">
        <f t="shared" ref="L6:L8" si="1">IF($D6="V",+$E6*M$3,+$E6/12)</f>
        <v>350000</v>
      </c>
      <c r="M6" s="32"/>
      <c r="N6" s="31">
        <f t="shared" ref="N6:N8" si="2">IF($D6="V",+$E6*O$3,+$E6/12)</f>
        <v>280000</v>
      </c>
      <c r="O6" s="32"/>
      <c r="P6" s="31">
        <f t="shared" ref="P6:P8" si="3">IF($D6="V",+$E6*Q$3,+$E6/12)</f>
        <v>420000</v>
      </c>
      <c r="Q6" s="32"/>
      <c r="R6" s="31">
        <f t="shared" ref="R6:R8" si="4">IF($D6="V",+$E6*S$3,+$E6/12)</f>
        <v>245000.00000000003</v>
      </c>
      <c r="S6" s="32"/>
      <c r="T6" s="31">
        <f t="shared" ref="T6:T8" si="5">IF($D6="V",+$E6*U$3,+$E6/12)</f>
        <v>280000</v>
      </c>
      <c r="U6" s="32"/>
      <c r="V6" s="31">
        <f t="shared" ref="V6:V8" si="6">IF($D6="V",+$E6*W$3,+$E6/12)</f>
        <v>105000</v>
      </c>
      <c r="W6" s="32"/>
      <c r="X6" s="31">
        <f t="shared" ref="X6:X8" si="7">IF($D6="V",+$E6*Y$3,+$E6/12)</f>
        <v>315000</v>
      </c>
      <c r="Y6" s="32"/>
      <c r="Z6" s="31">
        <f t="shared" ref="Z6:Z8" si="8">IF($D6="V",+$E6*AA$3,+$E6/12)</f>
        <v>350000</v>
      </c>
      <c r="AA6" s="32"/>
      <c r="AB6" s="31">
        <f t="shared" ref="AB6:AB8" si="9">IF($D6="V",+$E6*AC$3,+$E6/12)</f>
        <v>315000</v>
      </c>
      <c r="AC6" s="32"/>
      <c r="AD6" s="75">
        <f t="shared" ref="AD6:AD8" si="10">IF($D6="V",+$E6*AE$3,+$E6/12)</f>
        <v>245000.00000000003</v>
      </c>
      <c r="AE6" s="177"/>
    </row>
    <row r="7" spans="1:31" ht="15.75" x14ac:dyDescent="0.3">
      <c r="A7" s="176"/>
      <c r="B7" s="49">
        <v>705</v>
      </c>
      <c r="C7" s="216" t="str">
        <f>IFERROR(VLOOKUP(B7,'Datos de Control'!$C$2:$D$864,2),"")</f>
        <v>Prestaciones de servicios</v>
      </c>
      <c r="D7" s="226" t="s">
        <v>895</v>
      </c>
      <c r="E7" s="211">
        <v>0</v>
      </c>
      <c r="F7" s="177"/>
      <c r="G7" s="208"/>
      <c r="H7" s="211">
        <f>IF($D7="V",+$E7*I$3,+$E7/12)</f>
        <v>0</v>
      </c>
      <c r="I7" s="152"/>
      <c r="J7" s="31">
        <f t="shared" si="0"/>
        <v>0</v>
      </c>
      <c r="K7" s="32"/>
      <c r="L7" s="31">
        <f t="shared" si="1"/>
        <v>0</v>
      </c>
      <c r="M7" s="32"/>
      <c r="N7" s="31">
        <f t="shared" si="2"/>
        <v>0</v>
      </c>
      <c r="O7" s="32"/>
      <c r="P7" s="31">
        <f t="shared" si="3"/>
        <v>0</v>
      </c>
      <c r="Q7" s="32"/>
      <c r="R7" s="31">
        <f t="shared" si="4"/>
        <v>0</v>
      </c>
      <c r="S7" s="32"/>
      <c r="T7" s="31">
        <f t="shared" si="5"/>
        <v>0</v>
      </c>
      <c r="U7" s="32"/>
      <c r="V7" s="31">
        <f t="shared" si="6"/>
        <v>0</v>
      </c>
      <c r="W7" s="32"/>
      <c r="X7" s="31">
        <f t="shared" si="7"/>
        <v>0</v>
      </c>
      <c r="Y7" s="32"/>
      <c r="Z7" s="31">
        <f t="shared" si="8"/>
        <v>0</v>
      </c>
      <c r="AA7" s="32"/>
      <c r="AB7" s="31">
        <f t="shared" si="9"/>
        <v>0</v>
      </c>
      <c r="AC7" s="32"/>
      <c r="AD7" s="75">
        <f t="shared" si="10"/>
        <v>0</v>
      </c>
      <c r="AE7" s="177"/>
    </row>
    <row r="8" spans="1:31" ht="15.75" x14ac:dyDescent="0.3">
      <c r="A8" s="176"/>
      <c r="B8" s="49">
        <v>706</v>
      </c>
      <c r="C8" s="216" t="str">
        <f>IFERROR(VLOOKUP(B8,'Datos de Control'!$C$2:$D$864,2),"")</f>
        <v>Descuentos sobre ventas por pronto pago</v>
      </c>
      <c r="D8" s="226" t="s">
        <v>895</v>
      </c>
      <c r="E8" s="211">
        <v>0</v>
      </c>
      <c r="F8" s="177"/>
      <c r="G8" s="208"/>
      <c r="H8" s="211">
        <f>IF($D8="V",+$E8*I$3,+$E8/12)</f>
        <v>0</v>
      </c>
      <c r="I8" s="152"/>
      <c r="J8" s="31">
        <f t="shared" si="0"/>
        <v>0</v>
      </c>
      <c r="K8" s="32"/>
      <c r="L8" s="31">
        <f t="shared" si="1"/>
        <v>0</v>
      </c>
      <c r="M8" s="32"/>
      <c r="N8" s="31">
        <f t="shared" si="2"/>
        <v>0</v>
      </c>
      <c r="O8" s="32"/>
      <c r="P8" s="31">
        <f t="shared" si="3"/>
        <v>0</v>
      </c>
      <c r="Q8" s="32"/>
      <c r="R8" s="31">
        <f t="shared" si="4"/>
        <v>0</v>
      </c>
      <c r="S8" s="32"/>
      <c r="T8" s="31">
        <f t="shared" si="5"/>
        <v>0</v>
      </c>
      <c r="U8" s="32"/>
      <c r="V8" s="31">
        <f t="shared" si="6"/>
        <v>0</v>
      </c>
      <c r="W8" s="32"/>
      <c r="X8" s="31">
        <f t="shared" si="7"/>
        <v>0</v>
      </c>
      <c r="Y8" s="32"/>
      <c r="Z8" s="31">
        <f t="shared" si="8"/>
        <v>0</v>
      </c>
      <c r="AA8" s="32"/>
      <c r="AB8" s="31">
        <f t="shared" si="9"/>
        <v>0</v>
      </c>
      <c r="AC8" s="32"/>
      <c r="AD8" s="75">
        <f t="shared" si="10"/>
        <v>0</v>
      </c>
      <c r="AE8" s="177"/>
    </row>
    <row r="9" spans="1:31" ht="15.75" customHeight="1" x14ac:dyDescent="0.3">
      <c r="A9" s="178"/>
      <c r="B9" s="163"/>
      <c r="C9" s="217" t="str">
        <f>IFERROR(VLOOKUP(B9,'Datos de Control'!$C$2:$D$864,2),"")</f>
        <v/>
      </c>
      <c r="D9" s="226"/>
      <c r="E9" s="212"/>
      <c r="F9" s="179"/>
      <c r="G9" s="208"/>
      <c r="H9" s="212"/>
      <c r="I9" s="153"/>
      <c r="J9" s="34"/>
      <c r="K9" s="35"/>
      <c r="L9" s="34"/>
      <c r="M9" s="35"/>
      <c r="N9" s="34"/>
      <c r="O9" s="35"/>
      <c r="P9" s="34"/>
      <c r="Q9" s="35"/>
      <c r="R9" s="34"/>
      <c r="S9" s="35"/>
      <c r="T9" s="34"/>
      <c r="U9" s="35"/>
      <c r="V9" s="34"/>
      <c r="W9" s="35"/>
      <c r="X9" s="34"/>
      <c r="Y9" s="35"/>
      <c r="Z9" s="34"/>
      <c r="AA9" s="35"/>
      <c r="AB9" s="34"/>
      <c r="AC9" s="35"/>
      <c r="AD9" s="88"/>
      <c r="AE9" s="179"/>
    </row>
    <row r="10" spans="1:31" ht="15.75" customHeight="1" x14ac:dyDescent="0.3">
      <c r="A10" s="705" t="s">
        <v>21</v>
      </c>
      <c r="B10" s="706"/>
      <c r="C10" s="707"/>
      <c r="D10" s="226"/>
      <c r="E10" s="210">
        <f>SUM(E11:E13)</f>
        <v>0</v>
      </c>
      <c r="F10" s="175">
        <f>IFERROR(E10*100/E$4,"")</f>
        <v>0</v>
      </c>
      <c r="G10" s="208"/>
      <c r="H10" s="210">
        <f>SUM(H11:H13)</f>
        <v>0</v>
      </c>
      <c r="I10" s="154">
        <f>IFERROR(H10*100/H$4,"")</f>
        <v>0</v>
      </c>
      <c r="J10" s="36">
        <f>SUM(J11:J13)</f>
        <v>0</v>
      </c>
      <c r="K10" s="37">
        <f>IFERROR(J10*100/J$4,"")</f>
        <v>0</v>
      </c>
      <c r="L10" s="36">
        <f>SUM(L11:L13)</f>
        <v>0</v>
      </c>
      <c r="M10" s="37">
        <f>IFERROR(L10*100/L$4,"")</f>
        <v>0</v>
      </c>
      <c r="N10" s="36">
        <f>SUM(N11:N13)</f>
        <v>0</v>
      </c>
      <c r="O10" s="37">
        <f>IFERROR(N10*100/N$4,"")</f>
        <v>0</v>
      </c>
      <c r="P10" s="36">
        <f>SUM(P11:P13)</f>
        <v>0</v>
      </c>
      <c r="Q10" s="37">
        <f>IFERROR(P10*100/P$4,"")</f>
        <v>0</v>
      </c>
      <c r="R10" s="36">
        <f>SUM(R11:R13)</f>
        <v>0</v>
      </c>
      <c r="S10" s="37">
        <f>IFERROR(R10*100/R$4,"")</f>
        <v>0</v>
      </c>
      <c r="T10" s="36">
        <f>SUM(T11:T13)</f>
        <v>0</v>
      </c>
      <c r="U10" s="37">
        <f>IFERROR(T10*100/T$4,"")</f>
        <v>0</v>
      </c>
      <c r="V10" s="36">
        <f>SUM(V11:V13)</f>
        <v>0</v>
      </c>
      <c r="W10" s="37">
        <f>IFERROR(V10*100/V$4,"")</f>
        <v>0</v>
      </c>
      <c r="X10" s="36">
        <f>SUM(X11:X13)</f>
        <v>0</v>
      </c>
      <c r="Y10" s="37">
        <f>IFERROR(X10*100/X$4,"")</f>
        <v>0</v>
      </c>
      <c r="Z10" s="36">
        <f>SUM(Z11:Z13)</f>
        <v>0</v>
      </c>
      <c r="AA10" s="37">
        <f>IFERROR(Z10*100/Z$4,"")</f>
        <v>0</v>
      </c>
      <c r="AB10" s="36">
        <f>SUM(AB11:AB13)</f>
        <v>0</v>
      </c>
      <c r="AC10" s="37">
        <f>IFERROR(AB10*100/AB$4,"")</f>
        <v>0</v>
      </c>
      <c r="AD10" s="77">
        <f>SUM(AD11:AD13)</f>
        <v>0</v>
      </c>
      <c r="AE10" s="175">
        <f>IFERROR(AD10*100/AD$4,"")</f>
        <v>0</v>
      </c>
    </row>
    <row r="11" spans="1:31" ht="15.75" x14ac:dyDescent="0.3">
      <c r="A11" s="176"/>
      <c r="B11" s="49">
        <v>710</v>
      </c>
      <c r="C11" s="216" t="str">
        <f>IFERROR(VLOOKUP(B11,'Datos de Control'!$C$2:$D$864,2),"")</f>
        <v>Variación de existencias de productos en curso</v>
      </c>
      <c r="D11" s="226" t="s">
        <v>896</v>
      </c>
      <c r="E11" s="211">
        <v>0</v>
      </c>
      <c r="F11" s="177"/>
      <c r="G11" s="208"/>
      <c r="H11" s="211">
        <f>IF($D11="V",+$E11*I$3,+$E11/12)</f>
        <v>0</v>
      </c>
      <c r="I11" s="152"/>
      <c r="J11" s="31">
        <f>IF($D11="V",+$E11*K$3,+$E11/12)</f>
        <v>0</v>
      </c>
      <c r="K11" s="32"/>
      <c r="L11" s="31">
        <f>IF($D11="V",+$E11*M$3,+$E11/12)</f>
        <v>0</v>
      </c>
      <c r="M11" s="32"/>
      <c r="N11" s="31">
        <f>IF($D11="V",+$E11*O$3,+$E11/12)</f>
        <v>0</v>
      </c>
      <c r="O11" s="32"/>
      <c r="P11" s="31">
        <f>IF($D11="V",+$E11*Q$3,+$E11/12)</f>
        <v>0</v>
      </c>
      <c r="Q11" s="32"/>
      <c r="R11" s="31">
        <f>IF($D11="V",+$E11*S$3,+$E11/12)</f>
        <v>0</v>
      </c>
      <c r="S11" s="32"/>
      <c r="T11" s="31">
        <f>IF($D11="V",+$E11*U$3,+$E11/12)</f>
        <v>0</v>
      </c>
      <c r="U11" s="32"/>
      <c r="V11" s="31">
        <f>IF($D11="V",+$E11*W$3,+$E11/12)</f>
        <v>0</v>
      </c>
      <c r="W11" s="32"/>
      <c r="X11" s="31">
        <f>IF($D11="V",+$E11*Y$3,+$E11/12)</f>
        <v>0</v>
      </c>
      <c r="Y11" s="32"/>
      <c r="Z11" s="31">
        <f>IF($D11="V",+$E11*AA$3,+$E11/12)</f>
        <v>0</v>
      </c>
      <c r="AA11" s="32"/>
      <c r="AB11" s="31">
        <f>IF($D11="V",+$E11*AC$3,+$E11/12)</f>
        <v>0</v>
      </c>
      <c r="AC11" s="32"/>
      <c r="AD11" s="75">
        <f>IF($D11="V",+$E11*AE$3,+$E11/12)</f>
        <v>0</v>
      </c>
      <c r="AE11" s="177"/>
    </row>
    <row r="12" spans="1:31" ht="15.75" x14ac:dyDescent="0.3">
      <c r="A12" s="176"/>
      <c r="B12" s="49">
        <v>712</v>
      </c>
      <c r="C12" s="216" t="str">
        <f>IFERROR(VLOOKUP(B12,'Datos de Control'!$C$2:$D$864,2),"")</f>
        <v>Variación de existencias de productos terminados</v>
      </c>
      <c r="D12" s="226" t="s">
        <v>896</v>
      </c>
      <c r="E12" s="211">
        <v>0</v>
      </c>
      <c r="F12" s="177"/>
      <c r="G12" s="208"/>
      <c r="H12" s="211">
        <f>IF($D12="V",+$E12*I$3,+$E12/12)</f>
        <v>0</v>
      </c>
      <c r="I12" s="152"/>
      <c r="J12" s="31">
        <f>IF($D12="V",+$E12*K$3,+$E12/12)</f>
        <v>0</v>
      </c>
      <c r="K12" s="32"/>
      <c r="L12" s="31">
        <f>IF($D12="V",+$E12*M$3,+$E12/12)</f>
        <v>0</v>
      </c>
      <c r="M12" s="32"/>
      <c r="N12" s="31">
        <f>IF($D12="V",+$E12*O$3,+$E12/12)</f>
        <v>0</v>
      </c>
      <c r="O12" s="32"/>
      <c r="P12" s="31">
        <f>IF($D12="V",+$E12*Q$3,+$E12/12)</f>
        <v>0</v>
      </c>
      <c r="Q12" s="32"/>
      <c r="R12" s="31">
        <f>IF($D12="V",+$E12*S$3,+$E12/12)</f>
        <v>0</v>
      </c>
      <c r="S12" s="32"/>
      <c r="T12" s="31">
        <f>IF($D12="V",+$E12*U$3,+$E12/12)</f>
        <v>0</v>
      </c>
      <c r="U12" s="32"/>
      <c r="V12" s="31">
        <f>IF($D12="V",+$E12*W$3,+$E12/12)</f>
        <v>0</v>
      </c>
      <c r="W12" s="32"/>
      <c r="X12" s="31">
        <f>IF($D12="V",+$E12*Y$3,+$E12/12)</f>
        <v>0</v>
      </c>
      <c r="Y12" s="32"/>
      <c r="Z12" s="31">
        <f>IF($D12="V",+$E12*AA$3,+$E12/12)</f>
        <v>0</v>
      </c>
      <c r="AA12" s="32"/>
      <c r="AB12" s="31">
        <f>IF($D12="V",+$E12*AC$3,+$E12/12)</f>
        <v>0</v>
      </c>
      <c r="AC12" s="32"/>
      <c r="AD12" s="75">
        <f>IF($D12="V",+$E12*AE$3,+$E12/12)</f>
        <v>0</v>
      </c>
      <c r="AE12" s="177"/>
    </row>
    <row r="13" spans="1:31" ht="15" customHeight="1" x14ac:dyDescent="0.3">
      <c r="A13" s="178"/>
      <c r="B13" s="163"/>
      <c r="C13" s="218" t="str">
        <f>IFERROR(VLOOKUP(B13,'Datos de Control'!$C$2:$D$864,2),"")</f>
        <v/>
      </c>
      <c r="D13" s="226"/>
      <c r="E13" s="212"/>
      <c r="F13" s="179"/>
      <c r="G13" s="208"/>
      <c r="H13" s="212"/>
      <c r="I13" s="153"/>
      <c r="J13" s="34"/>
      <c r="K13" s="35"/>
      <c r="L13" s="34"/>
      <c r="M13" s="35"/>
      <c r="N13" s="34"/>
      <c r="O13" s="35"/>
      <c r="P13" s="34"/>
      <c r="Q13" s="35"/>
      <c r="R13" s="34"/>
      <c r="S13" s="35"/>
      <c r="T13" s="34"/>
      <c r="U13" s="35"/>
      <c r="V13" s="34"/>
      <c r="W13" s="35"/>
      <c r="X13" s="34"/>
      <c r="Y13" s="35"/>
      <c r="Z13" s="34"/>
      <c r="AA13" s="35"/>
      <c r="AB13" s="34"/>
      <c r="AC13" s="35"/>
      <c r="AD13" s="88"/>
      <c r="AE13" s="179"/>
    </row>
    <row r="14" spans="1:31" ht="15.75" customHeight="1" x14ac:dyDescent="0.3">
      <c r="A14" s="705" t="s">
        <v>890</v>
      </c>
      <c r="B14" s="706"/>
      <c r="C14" s="707"/>
      <c r="D14" s="226"/>
      <c r="E14" s="210">
        <f>SUM(E15:E17)</f>
        <v>0</v>
      </c>
      <c r="F14" s="175">
        <f>IFERROR(E14*100/E$4,"")</f>
        <v>0</v>
      </c>
      <c r="G14" s="208"/>
      <c r="H14" s="210">
        <f>SUM(H15:H17)</f>
        <v>0</v>
      </c>
      <c r="I14" s="154">
        <f>IFERROR(H14*100/H$4,"")</f>
        <v>0</v>
      </c>
      <c r="J14" s="36">
        <f>SUM(J15:J17)</f>
        <v>0</v>
      </c>
      <c r="K14" s="37">
        <f>IFERROR(J14*100/J$4,"")</f>
        <v>0</v>
      </c>
      <c r="L14" s="36">
        <f>SUM(L15:L17)</f>
        <v>0</v>
      </c>
      <c r="M14" s="37">
        <f>IFERROR(L14*100/L$4,"")</f>
        <v>0</v>
      </c>
      <c r="N14" s="36">
        <f>SUM(N15:N17)</f>
        <v>0</v>
      </c>
      <c r="O14" s="37">
        <f>IFERROR(N14*100/N$4,"")</f>
        <v>0</v>
      </c>
      <c r="P14" s="36">
        <f>SUM(P15:P17)</f>
        <v>0</v>
      </c>
      <c r="Q14" s="37">
        <f>IFERROR(P14*100/P$4,"")</f>
        <v>0</v>
      </c>
      <c r="R14" s="36">
        <f>SUM(R15:R17)</f>
        <v>0</v>
      </c>
      <c r="S14" s="37">
        <f>IFERROR(R14*100/R$4,"")</f>
        <v>0</v>
      </c>
      <c r="T14" s="36">
        <f>SUM(T15:T17)</f>
        <v>0</v>
      </c>
      <c r="U14" s="37">
        <f>IFERROR(T14*100/T$4,"")</f>
        <v>0</v>
      </c>
      <c r="V14" s="36">
        <f>SUM(V15:V17)</f>
        <v>0</v>
      </c>
      <c r="W14" s="37">
        <f>IFERROR(V14*100/V$4,"")</f>
        <v>0</v>
      </c>
      <c r="X14" s="36">
        <f>SUM(X15:X17)</f>
        <v>0</v>
      </c>
      <c r="Y14" s="37">
        <f>IFERROR(X14*100/X$4,"")</f>
        <v>0</v>
      </c>
      <c r="Z14" s="36">
        <f>SUM(Z15:Z17)</f>
        <v>0</v>
      </c>
      <c r="AA14" s="37">
        <f>IFERROR(Z14*100/Z$4,"")</f>
        <v>0</v>
      </c>
      <c r="AB14" s="36">
        <f>SUM(AB15:AB17)</f>
        <v>0</v>
      </c>
      <c r="AC14" s="37">
        <f>IFERROR(AB14*100/AB$4,"")</f>
        <v>0</v>
      </c>
      <c r="AD14" s="77">
        <f>SUM(AD15:AD17)</f>
        <v>0</v>
      </c>
      <c r="AE14" s="175">
        <f>IFERROR(AD14*100/AD$4,"")</f>
        <v>0</v>
      </c>
    </row>
    <row r="15" spans="1:31" ht="15.75" x14ac:dyDescent="0.3">
      <c r="A15" s="176"/>
      <c r="B15" s="49">
        <v>730</v>
      </c>
      <c r="C15" s="216" t="str">
        <f>IFERROR(VLOOKUP(B15,'Datos de Control'!$C$2:$D$864,2),"")</f>
        <v>Trabajos realizados para el inmovilizado intangible</v>
      </c>
      <c r="D15" s="226"/>
      <c r="E15" s="211">
        <v>0</v>
      </c>
      <c r="F15" s="177"/>
      <c r="G15" s="208"/>
      <c r="H15" s="211">
        <f>IF($D15="V",+$E15*I$3,+$E15/12)</f>
        <v>0</v>
      </c>
      <c r="I15" s="152"/>
      <c r="J15" s="31">
        <f t="shared" ref="J15:J16" si="11">IF($D15="V",+$E15*K$3,+$E15/12)</f>
        <v>0</v>
      </c>
      <c r="K15" s="32"/>
      <c r="L15" s="31">
        <f t="shared" ref="L15:L16" si="12">IF($D15="V",+$E15*M$3,+$E15/12)</f>
        <v>0</v>
      </c>
      <c r="M15" s="32"/>
      <c r="N15" s="31">
        <f t="shared" ref="N15:N16" si="13">IF($D15="V",+$E15*O$3,+$E15/12)</f>
        <v>0</v>
      </c>
      <c r="O15" s="32"/>
      <c r="P15" s="31">
        <f t="shared" ref="P15:P16" si="14">IF($D15="V",+$E15*Q$3,+$E15/12)</f>
        <v>0</v>
      </c>
      <c r="Q15" s="32"/>
      <c r="R15" s="31">
        <f t="shared" ref="R15:R16" si="15">IF($D15="V",+$E15*S$3,+$E15/12)</f>
        <v>0</v>
      </c>
      <c r="S15" s="32"/>
      <c r="T15" s="31">
        <f t="shared" ref="T15:T16" si="16">IF($D15="V",+$E15*U$3,+$E15/12)</f>
        <v>0</v>
      </c>
      <c r="U15" s="32"/>
      <c r="V15" s="31">
        <f t="shared" ref="V15:V16" si="17">IF($D15="V",+$E15*W$3,+$E15/12)</f>
        <v>0</v>
      </c>
      <c r="W15" s="32"/>
      <c r="X15" s="31">
        <f t="shared" ref="X15:X16" si="18">IF($D15="V",+$E15*Y$3,+$E15/12)</f>
        <v>0</v>
      </c>
      <c r="Y15" s="32"/>
      <c r="Z15" s="31">
        <f t="shared" ref="Z15:Z16" si="19">IF($D15="V",+$E15*AA$3,+$E15/12)</f>
        <v>0</v>
      </c>
      <c r="AA15" s="32"/>
      <c r="AB15" s="31">
        <f t="shared" ref="AB15:AB16" si="20">IF($D15="V",+$E15*AC$3,+$E15/12)</f>
        <v>0</v>
      </c>
      <c r="AC15" s="32"/>
      <c r="AD15" s="75">
        <f t="shared" ref="AD15:AD16" si="21">IF($D15="V",+$E15*AE$3,+$E15/12)</f>
        <v>0</v>
      </c>
      <c r="AE15" s="177"/>
    </row>
    <row r="16" spans="1:31" ht="15.75" x14ac:dyDescent="0.3">
      <c r="A16" s="176"/>
      <c r="B16" s="49">
        <v>731</v>
      </c>
      <c r="C16" s="216" t="str">
        <f>IFERROR(VLOOKUP(B16,'Datos de Control'!$C$2:$D$864,2),"")</f>
        <v>Trabajos realizados para el inmovilizado material</v>
      </c>
      <c r="D16" s="226"/>
      <c r="E16" s="211">
        <v>0</v>
      </c>
      <c r="F16" s="177"/>
      <c r="G16" s="208"/>
      <c r="H16" s="211">
        <f>IF($D16="V",+$E16*I$3,+$E16/12)</f>
        <v>0</v>
      </c>
      <c r="I16" s="152"/>
      <c r="J16" s="31">
        <f t="shared" si="11"/>
        <v>0</v>
      </c>
      <c r="K16" s="32"/>
      <c r="L16" s="31">
        <f t="shared" si="12"/>
        <v>0</v>
      </c>
      <c r="M16" s="32"/>
      <c r="N16" s="31">
        <f t="shared" si="13"/>
        <v>0</v>
      </c>
      <c r="O16" s="32"/>
      <c r="P16" s="31">
        <f t="shared" si="14"/>
        <v>0</v>
      </c>
      <c r="Q16" s="32"/>
      <c r="R16" s="31">
        <f t="shared" si="15"/>
        <v>0</v>
      </c>
      <c r="S16" s="32"/>
      <c r="T16" s="31">
        <f t="shared" si="16"/>
        <v>0</v>
      </c>
      <c r="U16" s="32"/>
      <c r="V16" s="31">
        <f t="shared" si="17"/>
        <v>0</v>
      </c>
      <c r="W16" s="32"/>
      <c r="X16" s="31">
        <f t="shared" si="18"/>
        <v>0</v>
      </c>
      <c r="Y16" s="32"/>
      <c r="Z16" s="31">
        <f t="shared" si="19"/>
        <v>0</v>
      </c>
      <c r="AA16" s="32"/>
      <c r="AB16" s="31">
        <f t="shared" si="20"/>
        <v>0</v>
      </c>
      <c r="AC16" s="32"/>
      <c r="AD16" s="75">
        <f t="shared" si="21"/>
        <v>0</v>
      </c>
      <c r="AE16" s="177"/>
    </row>
    <row r="17" spans="1:31" ht="15" customHeight="1" x14ac:dyDescent="0.3">
      <c r="A17" s="178"/>
      <c r="B17" s="163"/>
      <c r="C17" s="218" t="str">
        <f>IFERROR(VLOOKUP(B17,'Datos de Control'!$C$2:$D$864,2),"")</f>
        <v/>
      </c>
      <c r="D17" s="226"/>
      <c r="E17" s="212"/>
      <c r="F17" s="179"/>
      <c r="G17" s="208"/>
      <c r="H17" s="212"/>
      <c r="I17" s="153"/>
      <c r="J17" s="34"/>
      <c r="K17" s="35"/>
      <c r="L17" s="34"/>
      <c r="M17" s="35"/>
      <c r="N17" s="34"/>
      <c r="O17" s="35"/>
      <c r="P17" s="34"/>
      <c r="Q17" s="35"/>
      <c r="R17" s="34"/>
      <c r="S17" s="35"/>
      <c r="T17" s="34"/>
      <c r="U17" s="35"/>
      <c r="V17" s="34"/>
      <c r="W17" s="35"/>
      <c r="X17" s="34"/>
      <c r="Y17" s="35"/>
      <c r="Z17" s="34"/>
      <c r="AA17" s="35"/>
      <c r="AB17" s="34"/>
      <c r="AC17" s="35"/>
      <c r="AD17" s="88"/>
      <c r="AE17" s="179"/>
    </row>
    <row r="18" spans="1:31" ht="15.75" customHeight="1" x14ac:dyDescent="0.3">
      <c r="A18" s="705" t="s">
        <v>22</v>
      </c>
      <c r="B18" s="706"/>
      <c r="C18" s="707"/>
      <c r="D18" s="226"/>
      <c r="E18" s="210">
        <f>SUM(E19:E25)</f>
        <v>-4200000</v>
      </c>
      <c r="F18" s="175">
        <f>IFERROR(E18*100/E$4,"")</f>
        <v>-44.210526315789473</v>
      </c>
      <c r="G18" s="208"/>
      <c r="H18" s="210">
        <f>SUM(H19:H25)</f>
        <v>-336666.66666666669</v>
      </c>
      <c r="I18" s="154">
        <f>IFERROR(H18*100/H$4,"")</f>
        <v>-44.298245614035096</v>
      </c>
      <c r="J18" s="36">
        <f>SUM(J19:J25)</f>
        <v>-376666.66666666669</v>
      </c>
      <c r="K18" s="37">
        <f>IFERROR(J18*100/J$4,"")</f>
        <v>-44.054580896686169</v>
      </c>
      <c r="L18" s="36">
        <f>SUM(L19:L25)</f>
        <v>-416666.66666666669</v>
      </c>
      <c r="M18" s="37">
        <f>IFERROR(L18*100/L$4,"")</f>
        <v>-43.859649122807021</v>
      </c>
      <c r="N18" s="36">
        <f>SUM(N19:N25)</f>
        <v>-336666.66666666669</v>
      </c>
      <c r="O18" s="37">
        <f>IFERROR(N18*100/N$4,"")</f>
        <v>-44.298245614035096</v>
      </c>
      <c r="P18" s="36">
        <f>SUM(P19:P25)</f>
        <v>-496666.66666666669</v>
      </c>
      <c r="Q18" s="37">
        <f>IFERROR(P18*100/P$4,"")</f>
        <v>-43.567251461988306</v>
      </c>
      <c r="R18" s="36">
        <f>SUM(R19:R25)</f>
        <v>-296666.66666666669</v>
      </c>
      <c r="S18" s="37">
        <f>IFERROR(R18*100/R$4,"")</f>
        <v>-44.611528822055135</v>
      </c>
      <c r="T18" s="36">
        <f>SUM(T19:T25)</f>
        <v>-336666.66666666669</v>
      </c>
      <c r="U18" s="37">
        <f>IFERROR(T18*100/T$4,"")</f>
        <v>-44.298245614035096</v>
      </c>
      <c r="V18" s="36">
        <f>SUM(V19:V25)</f>
        <v>-136666.66666666666</v>
      </c>
      <c r="W18" s="37">
        <f>IFERROR(V18*100/V$4,"")</f>
        <v>-47.953216374269005</v>
      </c>
      <c r="X18" s="36">
        <f>SUM(X19:X25)</f>
        <v>-376666.66666666669</v>
      </c>
      <c r="Y18" s="37">
        <f>IFERROR(X18*100/X$4,"")</f>
        <v>-44.054580896686169</v>
      </c>
      <c r="Z18" s="36">
        <f>SUM(Z19:Z25)</f>
        <v>-416666.66666666669</v>
      </c>
      <c r="AA18" s="37">
        <f>IFERROR(Z18*100/Z$4,"")</f>
        <v>-43.859649122807021</v>
      </c>
      <c r="AB18" s="36">
        <f>SUM(AB19:AB25)</f>
        <v>-376666.66666666669</v>
      </c>
      <c r="AC18" s="37">
        <f>IFERROR(AB18*100/AB$4,"")</f>
        <v>-44.054580896686169</v>
      </c>
      <c r="AD18" s="77">
        <f>SUM(AD19:AD25)</f>
        <v>-296666.66666666669</v>
      </c>
      <c r="AE18" s="175">
        <f>IFERROR(AD18*100/AD$4,"")</f>
        <v>-44.611528822055135</v>
      </c>
    </row>
    <row r="19" spans="1:31" ht="15.75" x14ac:dyDescent="0.3">
      <c r="A19" s="176"/>
      <c r="B19" s="49">
        <v>600</v>
      </c>
      <c r="C19" s="216" t="str">
        <f>IFERROR(VLOOKUP(B19,'Datos de Control'!$C$2:$D$864,2),"")</f>
        <v>Compras de mercaderías</v>
      </c>
      <c r="D19" s="226" t="s">
        <v>895</v>
      </c>
      <c r="E19" s="211">
        <v>-4000000</v>
      </c>
      <c r="F19" s="177"/>
      <c r="G19" s="208"/>
      <c r="H19" s="211">
        <f t="shared" ref="H19:H24" si="22">IF($D19="V",+$E19*I$3,+$E19/12)</f>
        <v>-320000</v>
      </c>
      <c r="I19" s="152"/>
      <c r="J19" s="31">
        <f t="shared" ref="J19:J24" si="23">IF($D19="V",+$E19*K$3,+$E19/12)</f>
        <v>-360000</v>
      </c>
      <c r="K19" s="32"/>
      <c r="L19" s="31">
        <f t="shared" ref="L19:L24" si="24">IF($D19="V",+$E19*M$3,+$E19/12)</f>
        <v>-400000</v>
      </c>
      <c r="M19" s="32"/>
      <c r="N19" s="31">
        <f t="shared" ref="N19:N24" si="25">IF($D19="V",+$E19*O$3,+$E19/12)</f>
        <v>-320000</v>
      </c>
      <c r="O19" s="32"/>
      <c r="P19" s="31">
        <f t="shared" ref="P19:P24" si="26">IF($D19="V",+$E19*Q$3,+$E19/12)</f>
        <v>-480000</v>
      </c>
      <c r="Q19" s="32"/>
      <c r="R19" s="31">
        <f t="shared" ref="R19:R24" si="27">IF($D19="V",+$E19*S$3,+$E19/12)</f>
        <v>-280000</v>
      </c>
      <c r="S19" s="32"/>
      <c r="T19" s="31">
        <f t="shared" ref="T19:T24" si="28">IF($D19="V",+$E19*U$3,+$E19/12)</f>
        <v>-320000</v>
      </c>
      <c r="U19" s="32"/>
      <c r="V19" s="31">
        <f t="shared" ref="V19:V24" si="29">IF($D19="V",+$E19*W$3,+$E19/12)</f>
        <v>-120000</v>
      </c>
      <c r="W19" s="32"/>
      <c r="X19" s="31">
        <f t="shared" ref="X19:X24" si="30">IF($D19="V",+$E19*Y$3,+$E19/12)</f>
        <v>-360000</v>
      </c>
      <c r="Y19" s="32"/>
      <c r="Z19" s="31">
        <f t="shared" ref="Z19:Z24" si="31">IF($D19="V",+$E19*AA$3,+$E19/12)</f>
        <v>-400000</v>
      </c>
      <c r="AA19" s="32"/>
      <c r="AB19" s="31">
        <f t="shared" ref="AB19:AB24" si="32">IF($D19="V",+$E19*AC$3,+$E19/12)</f>
        <v>-360000</v>
      </c>
      <c r="AC19" s="32"/>
      <c r="AD19" s="75">
        <f t="shared" ref="AD19:AD24" si="33">IF($D19="V",+$E19*AE$3,+$E19/12)</f>
        <v>-280000</v>
      </c>
      <c r="AE19" s="177"/>
    </row>
    <row r="20" spans="1:31" ht="15.75" x14ac:dyDescent="0.3">
      <c r="A20" s="176"/>
      <c r="B20" s="49">
        <v>602</v>
      </c>
      <c r="C20" s="216" t="str">
        <f>IFERROR(VLOOKUP(B20,'Datos de Control'!$C$2:$D$864,2),"")</f>
        <v>Compras de otros aprovisionamientos</v>
      </c>
      <c r="D20" s="226"/>
      <c r="E20" s="211">
        <v>-200000</v>
      </c>
      <c r="F20" s="177"/>
      <c r="G20" s="208"/>
      <c r="H20" s="211">
        <f t="shared" si="22"/>
        <v>-16666.666666666668</v>
      </c>
      <c r="I20" s="152"/>
      <c r="J20" s="31">
        <f t="shared" si="23"/>
        <v>-16666.666666666668</v>
      </c>
      <c r="K20" s="32"/>
      <c r="L20" s="31">
        <f t="shared" si="24"/>
        <v>-16666.666666666668</v>
      </c>
      <c r="M20" s="32"/>
      <c r="N20" s="31">
        <f t="shared" si="25"/>
        <v>-16666.666666666668</v>
      </c>
      <c r="O20" s="32"/>
      <c r="P20" s="31">
        <f t="shared" si="26"/>
        <v>-16666.666666666668</v>
      </c>
      <c r="Q20" s="32"/>
      <c r="R20" s="31">
        <f t="shared" si="27"/>
        <v>-16666.666666666668</v>
      </c>
      <c r="S20" s="32"/>
      <c r="T20" s="31">
        <f t="shared" si="28"/>
        <v>-16666.666666666668</v>
      </c>
      <c r="U20" s="32"/>
      <c r="V20" s="31">
        <f t="shared" si="29"/>
        <v>-16666.666666666668</v>
      </c>
      <c r="W20" s="32"/>
      <c r="X20" s="31">
        <f t="shared" si="30"/>
        <v>-16666.666666666668</v>
      </c>
      <c r="Y20" s="32"/>
      <c r="Z20" s="31">
        <f t="shared" si="31"/>
        <v>-16666.666666666668</v>
      </c>
      <c r="AA20" s="32"/>
      <c r="AB20" s="31">
        <f t="shared" si="32"/>
        <v>-16666.666666666668</v>
      </c>
      <c r="AC20" s="32"/>
      <c r="AD20" s="75">
        <f t="shared" si="33"/>
        <v>-16666.666666666668</v>
      </c>
      <c r="AE20" s="177"/>
    </row>
    <row r="21" spans="1:31" ht="15.75" x14ac:dyDescent="0.3">
      <c r="A21" s="176"/>
      <c r="B21" s="49">
        <v>606</v>
      </c>
      <c r="C21" s="216" t="str">
        <f>IFERROR(VLOOKUP(B21,'Datos de Control'!$C$2:$D$864,2),"")</f>
        <v>Descuentos sobre compras por pronto pago</v>
      </c>
      <c r="D21" s="226"/>
      <c r="E21" s="211">
        <v>0</v>
      </c>
      <c r="F21" s="177"/>
      <c r="G21" s="208"/>
      <c r="H21" s="211">
        <f t="shared" si="22"/>
        <v>0</v>
      </c>
      <c r="I21" s="152"/>
      <c r="J21" s="31">
        <f t="shared" si="23"/>
        <v>0</v>
      </c>
      <c r="K21" s="32"/>
      <c r="L21" s="31">
        <f t="shared" si="24"/>
        <v>0</v>
      </c>
      <c r="M21" s="32"/>
      <c r="N21" s="31">
        <f t="shared" si="25"/>
        <v>0</v>
      </c>
      <c r="O21" s="32"/>
      <c r="P21" s="31">
        <f t="shared" si="26"/>
        <v>0</v>
      </c>
      <c r="Q21" s="32"/>
      <c r="R21" s="31">
        <f t="shared" si="27"/>
        <v>0</v>
      </c>
      <c r="S21" s="32"/>
      <c r="T21" s="31">
        <f t="shared" si="28"/>
        <v>0</v>
      </c>
      <c r="U21" s="32"/>
      <c r="V21" s="31">
        <f t="shared" si="29"/>
        <v>0</v>
      </c>
      <c r="W21" s="32"/>
      <c r="X21" s="31">
        <f t="shared" si="30"/>
        <v>0</v>
      </c>
      <c r="Y21" s="32"/>
      <c r="Z21" s="31">
        <f t="shared" si="31"/>
        <v>0</v>
      </c>
      <c r="AA21" s="32"/>
      <c r="AB21" s="31">
        <f t="shared" si="32"/>
        <v>0</v>
      </c>
      <c r="AC21" s="32"/>
      <c r="AD21" s="75">
        <f t="shared" si="33"/>
        <v>0</v>
      </c>
      <c r="AE21" s="177"/>
    </row>
    <row r="22" spans="1:31" ht="15.75" x14ac:dyDescent="0.3">
      <c r="A22" s="176"/>
      <c r="B22" s="49">
        <v>608</v>
      </c>
      <c r="C22" s="216" t="str">
        <f>IFERROR(VLOOKUP(B22,'Datos de Control'!$C$2:$D$864,2),"")</f>
        <v>Devoluciones de compras y operaciones similares</v>
      </c>
      <c r="D22" s="226"/>
      <c r="E22" s="211">
        <v>0</v>
      </c>
      <c r="F22" s="177"/>
      <c r="G22" s="208"/>
      <c r="H22" s="211">
        <f t="shared" si="22"/>
        <v>0</v>
      </c>
      <c r="I22" s="152"/>
      <c r="J22" s="31">
        <f t="shared" si="23"/>
        <v>0</v>
      </c>
      <c r="K22" s="32"/>
      <c r="L22" s="31">
        <f t="shared" si="24"/>
        <v>0</v>
      </c>
      <c r="M22" s="32"/>
      <c r="N22" s="31">
        <f t="shared" si="25"/>
        <v>0</v>
      </c>
      <c r="O22" s="32"/>
      <c r="P22" s="31">
        <f t="shared" si="26"/>
        <v>0</v>
      </c>
      <c r="Q22" s="32"/>
      <c r="R22" s="31">
        <f t="shared" si="27"/>
        <v>0</v>
      </c>
      <c r="S22" s="32"/>
      <c r="T22" s="31">
        <f t="shared" si="28"/>
        <v>0</v>
      </c>
      <c r="U22" s="32"/>
      <c r="V22" s="31">
        <f t="shared" si="29"/>
        <v>0</v>
      </c>
      <c r="W22" s="32"/>
      <c r="X22" s="31">
        <f t="shared" si="30"/>
        <v>0</v>
      </c>
      <c r="Y22" s="32"/>
      <c r="Z22" s="31">
        <f t="shared" si="31"/>
        <v>0</v>
      </c>
      <c r="AA22" s="32"/>
      <c r="AB22" s="31">
        <f t="shared" si="32"/>
        <v>0</v>
      </c>
      <c r="AC22" s="32"/>
      <c r="AD22" s="75">
        <f t="shared" si="33"/>
        <v>0</v>
      </c>
      <c r="AE22" s="177"/>
    </row>
    <row r="23" spans="1:31" ht="15.75" x14ac:dyDescent="0.3">
      <c r="A23" s="176"/>
      <c r="B23" s="49">
        <v>610</v>
      </c>
      <c r="C23" s="216" t="str">
        <f>IFERROR(VLOOKUP(B23,'Datos de Control'!$C$2:$D$864,2),"")</f>
        <v>Variación de existencias de mercaderías</v>
      </c>
      <c r="D23" s="226"/>
      <c r="E23" s="211">
        <v>0</v>
      </c>
      <c r="F23" s="177"/>
      <c r="G23" s="208"/>
      <c r="H23" s="211">
        <f t="shared" si="22"/>
        <v>0</v>
      </c>
      <c r="I23" s="152"/>
      <c r="J23" s="31">
        <f t="shared" si="23"/>
        <v>0</v>
      </c>
      <c r="K23" s="32"/>
      <c r="L23" s="31">
        <f t="shared" si="24"/>
        <v>0</v>
      </c>
      <c r="M23" s="32"/>
      <c r="N23" s="31">
        <f t="shared" si="25"/>
        <v>0</v>
      </c>
      <c r="O23" s="32"/>
      <c r="P23" s="31">
        <f t="shared" si="26"/>
        <v>0</v>
      </c>
      <c r="Q23" s="32"/>
      <c r="R23" s="31">
        <f t="shared" si="27"/>
        <v>0</v>
      </c>
      <c r="S23" s="32"/>
      <c r="T23" s="31">
        <f t="shared" si="28"/>
        <v>0</v>
      </c>
      <c r="U23" s="32"/>
      <c r="V23" s="31">
        <f t="shared" si="29"/>
        <v>0</v>
      </c>
      <c r="W23" s="32"/>
      <c r="X23" s="31">
        <f t="shared" si="30"/>
        <v>0</v>
      </c>
      <c r="Y23" s="32"/>
      <c r="Z23" s="31">
        <f t="shared" si="31"/>
        <v>0</v>
      </c>
      <c r="AA23" s="32"/>
      <c r="AB23" s="31">
        <f t="shared" si="32"/>
        <v>0</v>
      </c>
      <c r="AC23" s="32"/>
      <c r="AD23" s="75">
        <f t="shared" si="33"/>
        <v>0</v>
      </c>
      <c r="AE23" s="177"/>
    </row>
    <row r="24" spans="1:31" ht="15.75" x14ac:dyDescent="0.3">
      <c r="A24" s="176"/>
      <c r="B24" s="49">
        <v>612</v>
      </c>
      <c r="C24" s="216" t="str">
        <f>IFERROR(VLOOKUP(B24,'Datos de Control'!$C$2:$D$864,2),"")</f>
        <v>Variación de existencias de otros aprovisionamientos</v>
      </c>
      <c r="D24" s="226"/>
      <c r="E24" s="211">
        <v>0</v>
      </c>
      <c r="F24" s="177"/>
      <c r="G24" s="208"/>
      <c r="H24" s="211">
        <f t="shared" si="22"/>
        <v>0</v>
      </c>
      <c r="I24" s="152"/>
      <c r="J24" s="31">
        <f t="shared" si="23"/>
        <v>0</v>
      </c>
      <c r="K24" s="32"/>
      <c r="L24" s="31">
        <f t="shared" si="24"/>
        <v>0</v>
      </c>
      <c r="M24" s="32"/>
      <c r="N24" s="31">
        <f t="shared" si="25"/>
        <v>0</v>
      </c>
      <c r="O24" s="32"/>
      <c r="P24" s="31">
        <f t="shared" si="26"/>
        <v>0</v>
      </c>
      <c r="Q24" s="32"/>
      <c r="R24" s="31">
        <f t="shared" si="27"/>
        <v>0</v>
      </c>
      <c r="S24" s="32"/>
      <c r="T24" s="31">
        <f t="shared" si="28"/>
        <v>0</v>
      </c>
      <c r="U24" s="32"/>
      <c r="V24" s="31">
        <f t="shared" si="29"/>
        <v>0</v>
      </c>
      <c r="W24" s="32"/>
      <c r="X24" s="31">
        <f t="shared" si="30"/>
        <v>0</v>
      </c>
      <c r="Y24" s="32"/>
      <c r="Z24" s="31">
        <f t="shared" si="31"/>
        <v>0</v>
      </c>
      <c r="AA24" s="32"/>
      <c r="AB24" s="31">
        <f t="shared" si="32"/>
        <v>0</v>
      </c>
      <c r="AC24" s="32"/>
      <c r="AD24" s="75">
        <f t="shared" si="33"/>
        <v>0</v>
      </c>
      <c r="AE24" s="177"/>
    </row>
    <row r="25" spans="1:31" ht="15.75" customHeight="1" thickBot="1" x14ac:dyDescent="0.35">
      <c r="A25" s="176"/>
      <c r="B25" s="49"/>
      <c r="C25" s="219" t="str">
        <f>IFERROR(VLOOKUP(B25,'Datos de Control'!$C$2:$D$864,2),"")</f>
        <v/>
      </c>
      <c r="D25" s="226"/>
      <c r="E25" s="211"/>
      <c r="F25" s="177">
        <f t="shared" ref="F25:F90" si="34">IFERROR(E25*100/E$4,"")</f>
        <v>0</v>
      </c>
      <c r="G25" s="208"/>
      <c r="H25" s="211"/>
      <c r="I25" s="152">
        <f t="shared" ref="I25:I90" si="35">IFERROR(H25*100/H$4,"")</f>
        <v>0</v>
      </c>
      <c r="J25" s="31"/>
      <c r="K25" s="32">
        <f t="shared" ref="K25:K90" si="36">IFERROR(J25*100/J$4,"")</f>
        <v>0</v>
      </c>
      <c r="L25" s="31"/>
      <c r="M25" s="32">
        <f t="shared" ref="M25:M90" si="37">IFERROR(L25*100/L$4,"")</f>
        <v>0</v>
      </c>
      <c r="N25" s="31"/>
      <c r="O25" s="32">
        <f t="shared" ref="O25:O90" si="38">IFERROR(N25*100/N$4,"")</f>
        <v>0</v>
      </c>
      <c r="P25" s="31"/>
      <c r="Q25" s="32">
        <f t="shared" ref="Q25:Q90" si="39">IFERROR(P25*100/P$4,"")</f>
        <v>0</v>
      </c>
      <c r="R25" s="31"/>
      <c r="S25" s="32">
        <f t="shared" ref="S25:S90" si="40">IFERROR(R25*100/R$4,"")</f>
        <v>0</v>
      </c>
      <c r="T25" s="31"/>
      <c r="U25" s="32">
        <f t="shared" ref="U25:U90" si="41">IFERROR(T25*100/T$4,"")</f>
        <v>0</v>
      </c>
      <c r="V25" s="31"/>
      <c r="W25" s="32">
        <f t="shared" ref="W25:W90" si="42">IFERROR(V25*100/V$4,"")</f>
        <v>0</v>
      </c>
      <c r="X25" s="31"/>
      <c r="Y25" s="32">
        <f t="shared" ref="Y25:Y90" si="43">IFERROR(X25*100/X$4,"")</f>
        <v>0</v>
      </c>
      <c r="Z25" s="31"/>
      <c r="AA25" s="32">
        <f t="shared" ref="AA25:AA90" si="44">IFERROR(Z25*100/Z$4,"")</f>
        <v>0</v>
      </c>
      <c r="AB25" s="31"/>
      <c r="AC25" s="32">
        <f t="shared" ref="AC25:AC90" si="45">IFERROR(AB25*100/AB$4,"")</f>
        <v>0</v>
      </c>
      <c r="AD25" s="75"/>
      <c r="AE25" s="177">
        <f t="shared" ref="AE25:AE90" si="46">IFERROR(AD25*100/AD$4,"")</f>
        <v>0</v>
      </c>
    </row>
    <row r="26" spans="1:31" ht="17.25" customHeight="1" thickBot="1" x14ac:dyDescent="0.35">
      <c r="A26" s="181"/>
      <c r="B26" s="164"/>
      <c r="C26" s="161" t="s">
        <v>23</v>
      </c>
      <c r="D26" s="226"/>
      <c r="E26" s="42">
        <f>+E4+E10+E14+E18</f>
        <v>5300000</v>
      </c>
      <c r="F26" s="43">
        <f t="shared" si="34"/>
        <v>55.789473684210527</v>
      </c>
      <c r="G26" s="208"/>
      <c r="H26" s="42">
        <f>+H4+H10+H14+H18</f>
        <v>423333.33333333331</v>
      </c>
      <c r="I26" s="155">
        <f t="shared" si="35"/>
        <v>55.701754385964904</v>
      </c>
      <c r="J26" s="150">
        <f>+J4+J10+J14+J18</f>
        <v>478333.33333333331</v>
      </c>
      <c r="K26" s="151">
        <f t="shared" si="36"/>
        <v>55.945419103313831</v>
      </c>
      <c r="L26" s="150">
        <f>+L4+L10+L14+L18</f>
        <v>533333.33333333326</v>
      </c>
      <c r="M26" s="151">
        <f t="shared" si="37"/>
        <v>56.140350877192979</v>
      </c>
      <c r="N26" s="150">
        <f>+N4+N10+N14+N18</f>
        <v>423333.33333333331</v>
      </c>
      <c r="O26" s="151">
        <f t="shared" si="38"/>
        <v>55.701754385964904</v>
      </c>
      <c r="P26" s="150">
        <f>+P4+P10+P14+P18</f>
        <v>643333.33333333326</v>
      </c>
      <c r="Q26" s="151">
        <f t="shared" si="39"/>
        <v>56.432748538011694</v>
      </c>
      <c r="R26" s="150">
        <f>+R4+R10+R14+R18</f>
        <v>368333.33333333343</v>
      </c>
      <c r="S26" s="151">
        <f t="shared" si="40"/>
        <v>55.388471177944865</v>
      </c>
      <c r="T26" s="150">
        <f>+T4+T10+T14+T18</f>
        <v>423333.33333333331</v>
      </c>
      <c r="U26" s="151">
        <f t="shared" si="41"/>
        <v>55.701754385964904</v>
      </c>
      <c r="V26" s="150">
        <f>+V4+V10+V14+V18</f>
        <v>148333.33333333334</v>
      </c>
      <c r="W26" s="151">
        <f t="shared" si="42"/>
        <v>52.046783625730995</v>
      </c>
      <c r="X26" s="150">
        <f>+X4+X10+X14+X18</f>
        <v>478333.33333333331</v>
      </c>
      <c r="Y26" s="151">
        <f t="shared" si="43"/>
        <v>55.945419103313831</v>
      </c>
      <c r="Z26" s="150">
        <f>+Z4+Z10+Z14+Z18</f>
        <v>533333.33333333326</v>
      </c>
      <c r="AA26" s="151">
        <f t="shared" si="44"/>
        <v>56.140350877192979</v>
      </c>
      <c r="AB26" s="150">
        <f>+AB4+AB10+AB14+AB18</f>
        <v>478333.33333333331</v>
      </c>
      <c r="AC26" s="151">
        <f t="shared" si="45"/>
        <v>55.945419103313831</v>
      </c>
      <c r="AD26" s="157">
        <f>+AD4+AD10+AD14+AD18</f>
        <v>368333.33333333343</v>
      </c>
      <c r="AE26" s="43">
        <f t="shared" si="46"/>
        <v>55.388471177944865</v>
      </c>
    </row>
    <row r="27" spans="1:31" ht="15.75" customHeight="1" x14ac:dyDescent="0.3">
      <c r="A27" s="705" t="s">
        <v>24</v>
      </c>
      <c r="B27" s="706"/>
      <c r="C27" s="707"/>
      <c r="D27" s="226"/>
      <c r="E27" s="210">
        <f>SUM(E28:E31)</f>
        <v>0</v>
      </c>
      <c r="F27" s="175">
        <f t="shared" si="34"/>
        <v>0</v>
      </c>
      <c r="G27" s="208"/>
      <c r="H27" s="210">
        <f>SUM(H28:H31)</f>
        <v>0</v>
      </c>
      <c r="I27" s="154">
        <f t="shared" si="35"/>
        <v>0</v>
      </c>
      <c r="J27" s="36">
        <f>SUM(J28:J31)</f>
        <v>0</v>
      </c>
      <c r="K27" s="37">
        <f t="shared" si="36"/>
        <v>0</v>
      </c>
      <c r="L27" s="36">
        <f>SUM(L28:L31)</f>
        <v>0</v>
      </c>
      <c r="M27" s="37">
        <f t="shared" si="37"/>
        <v>0</v>
      </c>
      <c r="N27" s="36">
        <f>SUM(N28:N31)</f>
        <v>0</v>
      </c>
      <c r="O27" s="37">
        <f t="shared" si="38"/>
        <v>0</v>
      </c>
      <c r="P27" s="36">
        <f>SUM(P28:P31)</f>
        <v>0</v>
      </c>
      <c r="Q27" s="37">
        <f t="shared" si="39"/>
        <v>0</v>
      </c>
      <c r="R27" s="36">
        <f>SUM(R28:R31)</f>
        <v>0</v>
      </c>
      <c r="S27" s="37">
        <f t="shared" si="40"/>
        <v>0</v>
      </c>
      <c r="T27" s="36">
        <f>SUM(T28:T31)</f>
        <v>0</v>
      </c>
      <c r="U27" s="37">
        <f t="shared" si="41"/>
        <v>0</v>
      </c>
      <c r="V27" s="36">
        <f>SUM(V28:V31)</f>
        <v>0</v>
      </c>
      <c r="W27" s="37">
        <f t="shared" si="42"/>
        <v>0</v>
      </c>
      <c r="X27" s="36">
        <f>SUM(X28:X31)</f>
        <v>0</v>
      </c>
      <c r="Y27" s="37">
        <f t="shared" si="43"/>
        <v>0</v>
      </c>
      <c r="Z27" s="36">
        <f>SUM(Z28:Z31)</f>
        <v>0</v>
      </c>
      <c r="AA27" s="37">
        <f t="shared" si="44"/>
        <v>0</v>
      </c>
      <c r="AB27" s="36">
        <f>SUM(AB28:AB31)</f>
        <v>0</v>
      </c>
      <c r="AC27" s="37">
        <f t="shared" si="45"/>
        <v>0</v>
      </c>
      <c r="AD27" s="77">
        <f>SUM(AD28:AD31)</f>
        <v>0</v>
      </c>
      <c r="AE27" s="175">
        <f t="shared" si="46"/>
        <v>0</v>
      </c>
    </row>
    <row r="28" spans="1:31" ht="15.75" x14ac:dyDescent="0.3">
      <c r="A28" s="176"/>
      <c r="B28" s="49">
        <v>740</v>
      </c>
      <c r="C28" s="216" t="str">
        <f>IFERROR(VLOOKUP(B28,'Datos de Control'!$C$2:$D$864,2),"")</f>
        <v>Subvenciones, donaciones y legados a la explotación</v>
      </c>
      <c r="D28" s="226"/>
      <c r="E28" s="211">
        <v>0</v>
      </c>
      <c r="F28" s="177"/>
      <c r="G28" s="208"/>
      <c r="H28" s="211">
        <f>IF($D28="V",+$E28*I$3,+$E28/12)</f>
        <v>0</v>
      </c>
      <c r="I28" s="152"/>
      <c r="J28" s="31">
        <f t="shared" ref="J28:J30" si="47">IF($D28="V",+$E28*K$3,+$E28/12)</f>
        <v>0</v>
      </c>
      <c r="K28" s="32"/>
      <c r="L28" s="31">
        <f t="shared" ref="L28:L30" si="48">IF($D28="V",+$E28*M$3,+$E28/12)</f>
        <v>0</v>
      </c>
      <c r="M28" s="32"/>
      <c r="N28" s="31">
        <f t="shared" ref="N28:N30" si="49">IF($D28="V",+$E28*O$3,+$E28/12)</f>
        <v>0</v>
      </c>
      <c r="O28" s="32"/>
      <c r="P28" s="31">
        <f t="shared" ref="P28:P30" si="50">IF($D28="V",+$E28*Q$3,+$E28/12)</f>
        <v>0</v>
      </c>
      <c r="Q28" s="32"/>
      <c r="R28" s="31">
        <f t="shared" ref="R28:R30" si="51">IF($D28="V",+$E28*S$3,+$E28/12)</f>
        <v>0</v>
      </c>
      <c r="S28" s="32"/>
      <c r="T28" s="31">
        <f t="shared" ref="T28:T30" si="52">IF($D28="V",+$E28*U$3,+$E28/12)</f>
        <v>0</v>
      </c>
      <c r="U28" s="32"/>
      <c r="V28" s="31">
        <f t="shared" ref="V28:V30" si="53">IF($D28="V",+$E28*W$3,+$E28/12)</f>
        <v>0</v>
      </c>
      <c r="W28" s="32"/>
      <c r="X28" s="31">
        <f t="shared" ref="X28:X30" si="54">IF($D28="V",+$E28*Y$3,+$E28/12)</f>
        <v>0</v>
      </c>
      <c r="Y28" s="32"/>
      <c r="Z28" s="31">
        <f t="shared" ref="Z28:Z30" si="55">IF($D28="V",+$E28*AA$3,+$E28/12)</f>
        <v>0</v>
      </c>
      <c r="AA28" s="32"/>
      <c r="AB28" s="31">
        <f t="shared" ref="AB28:AB30" si="56">IF($D28="V",+$E28*AC$3,+$E28/12)</f>
        <v>0</v>
      </c>
      <c r="AC28" s="32"/>
      <c r="AD28" s="75">
        <f t="shared" ref="AD28:AD30" si="57">IF($D28="V",+$E28*AE$3,+$E28/12)</f>
        <v>0</v>
      </c>
      <c r="AE28" s="177"/>
    </row>
    <row r="29" spans="1:31" ht="15.75" x14ac:dyDescent="0.3">
      <c r="A29" s="176"/>
      <c r="B29" s="49">
        <v>752</v>
      </c>
      <c r="C29" s="216" t="str">
        <f>IFERROR(VLOOKUP(B29,'Datos de Control'!$C$2:$D$864,2),"")</f>
        <v>Ingresos por arrendamientos</v>
      </c>
      <c r="D29" s="226"/>
      <c r="E29" s="211">
        <v>0</v>
      </c>
      <c r="F29" s="177"/>
      <c r="G29" s="208"/>
      <c r="H29" s="211">
        <f>IF($D29="V",+$E29*I$3,+$E29/12)</f>
        <v>0</v>
      </c>
      <c r="I29" s="152"/>
      <c r="J29" s="31">
        <f t="shared" si="47"/>
        <v>0</v>
      </c>
      <c r="K29" s="32"/>
      <c r="L29" s="31">
        <f t="shared" si="48"/>
        <v>0</v>
      </c>
      <c r="M29" s="32"/>
      <c r="N29" s="31">
        <f t="shared" si="49"/>
        <v>0</v>
      </c>
      <c r="O29" s="32"/>
      <c r="P29" s="31">
        <f t="shared" si="50"/>
        <v>0</v>
      </c>
      <c r="Q29" s="32"/>
      <c r="R29" s="31">
        <f t="shared" si="51"/>
        <v>0</v>
      </c>
      <c r="S29" s="32"/>
      <c r="T29" s="31">
        <f t="shared" si="52"/>
        <v>0</v>
      </c>
      <c r="U29" s="32"/>
      <c r="V29" s="31">
        <f t="shared" si="53"/>
        <v>0</v>
      </c>
      <c r="W29" s="32"/>
      <c r="X29" s="31">
        <f t="shared" si="54"/>
        <v>0</v>
      </c>
      <c r="Y29" s="32"/>
      <c r="Z29" s="31">
        <f t="shared" si="55"/>
        <v>0</v>
      </c>
      <c r="AA29" s="32"/>
      <c r="AB29" s="31">
        <f t="shared" si="56"/>
        <v>0</v>
      </c>
      <c r="AC29" s="32"/>
      <c r="AD29" s="75">
        <f t="shared" si="57"/>
        <v>0</v>
      </c>
      <c r="AE29" s="177"/>
    </row>
    <row r="30" spans="1:31" ht="15.75" x14ac:dyDescent="0.3">
      <c r="A30" s="176"/>
      <c r="B30" s="49">
        <v>759</v>
      </c>
      <c r="C30" s="216" t="str">
        <f>IFERROR(VLOOKUP(B30,'Datos de Control'!$C$2:$D$864,2),"")</f>
        <v>Ingresos por servicios diversos</v>
      </c>
      <c r="D30" s="226"/>
      <c r="E30" s="211">
        <v>0</v>
      </c>
      <c r="F30" s="177"/>
      <c r="G30" s="208"/>
      <c r="H30" s="211">
        <f>IF($D30="V",+$E30*I$3,+$E30/12)</f>
        <v>0</v>
      </c>
      <c r="I30" s="152"/>
      <c r="J30" s="31">
        <f t="shared" si="47"/>
        <v>0</v>
      </c>
      <c r="K30" s="32"/>
      <c r="L30" s="31">
        <f t="shared" si="48"/>
        <v>0</v>
      </c>
      <c r="M30" s="32"/>
      <c r="N30" s="31">
        <f t="shared" si="49"/>
        <v>0</v>
      </c>
      <c r="O30" s="32"/>
      <c r="P30" s="31">
        <f t="shared" si="50"/>
        <v>0</v>
      </c>
      <c r="Q30" s="32"/>
      <c r="R30" s="31">
        <f t="shared" si="51"/>
        <v>0</v>
      </c>
      <c r="S30" s="32"/>
      <c r="T30" s="31">
        <f t="shared" si="52"/>
        <v>0</v>
      </c>
      <c r="U30" s="32"/>
      <c r="V30" s="31">
        <f t="shared" si="53"/>
        <v>0</v>
      </c>
      <c r="W30" s="32"/>
      <c r="X30" s="31">
        <f t="shared" si="54"/>
        <v>0</v>
      </c>
      <c r="Y30" s="32"/>
      <c r="Z30" s="31">
        <f t="shared" si="55"/>
        <v>0</v>
      </c>
      <c r="AA30" s="32"/>
      <c r="AB30" s="31">
        <f t="shared" si="56"/>
        <v>0</v>
      </c>
      <c r="AC30" s="32"/>
      <c r="AD30" s="75">
        <f t="shared" si="57"/>
        <v>0</v>
      </c>
      <c r="AE30" s="177"/>
    </row>
    <row r="31" spans="1:31" ht="15" customHeight="1" x14ac:dyDescent="0.3">
      <c r="A31" s="178"/>
      <c r="B31" s="163"/>
      <c r="C31" s="220" t="str">
        <f>IFERROR(VLOOKUP(B31,'Datos de Control'!$C$2:$D$864,2),"")</f>
        <v/>
      </c>
      <c r="D31" s="226"/>
      <c r="E31" s="212"/>
      <c r="F31" s="179">
        <f t="shared" si="34"/>
        <v>0</v>
      </c>
      <c r="G31" s="208"/>
      <c r="H31" s="212"/>
      <c r="I31" s="153">
        <f t="shared" si="35"/>
        <v>0</v>
      </c>
      <c r="J31" s="34"/>
      <c r="K31" s="35">
        <f t="shared" si="36"/>
        <v>0</v>
      </c>
      <c r="L31" s="34"/>
      <c r="M31" s="35">
        <f t="shared" si="37"/>
        <v>0</v>
      </c>
      <c r="N31" s="34"/>
      <c r="O31" s="35">
        <f t="shared" si="38"/>
        <v>0</v>
      </c>
      <c r="P31" s="34"/>
      <c r="Q31" s="35">
        <f t="shared" si="39"/>
        <v>0</v>
      </c>
      <c r="R31" s="34"/>
      <c r="S31" s="35">
        <f t="shared" si="40"/>
        <v>0</v>
      </c>
      <c r="T31" s="34"/>
      <c r="U31" s="35">
        <f t="shared" si="41"/>
        <v>0</v>
      </c>
      <c r="V31" s="34"/>
      <c r="W31" s="35">
        <f t="shared" si="42"/>
        <v>0</v>
      </c>
      <c r="X31" s="34"/>
      <c r="Y31" s="35">
        <f t="shared" si="43"/>
        <v>0</v>
      </c>
      <c r="Z31" s="34"/>
      <c r="AA31" s="35">
        <f t="shared" si="44"/>
        <v>0</v>
      </c>
      <c r="AB31" s="34"/>
      <c r="AC31" s="35">
        <f t="shared" si="45"/>
        <v>0</v>
      </c>
      <c r="AD31" s="88"/>
      <c r="AE31" s="179">
        <f t="shared" si="46"/>
        <v>0</v>
      </c>
    </row>
    <row r="32" spans="1:31" ht="15.75" customHeight="1" x14ac:dyDescent="0.3">
      <c r="A32" s="705" t="s">
        <v>25</v>
      </c>
      <c r="B32" s="706"/>
      <c r="C32" s="707"/>
      <c r="D32" s="226"/>
      <c r="E32" s="210">
        <f>SUM(E33:E38)</f>
        <v>-600000</v>
      </c>
      <c r="F32" s="175">
        <f t="shared" si="34"/>
        <v>-6.3157894736842106</v>
      </c>
      <c r="G32" s="208"/>
      <c r="H32" s="210">
        <f>SUM(H33:H38)</f>
        <v>-48000</v>
      </c>
      <c r="I32" s="154">
        <f t="shared" si="35"/>
        <v>-6.3157894736842106</v>
      </c>
      <c r="J32" s="36">
        <f>SUM(J33:J38)</f>
        <v>-54000</v>
      </c>
      <c r="K32" s="37">
        <f t="shared" si="36"/>
        <v>-6.3157894736842106</v>
      </c>
      <c r="L32" s="36">
        <f>SUM(L33:L38)</f>
        <v>-60000</v>
      </c>
      <c r="M32" s="37">
        <f t="shared" si="37"/>
        <v>-6.3157894736842106</v>
      </c>
      <c r="N32" s="36">
        <f>SUM(N33:N38)</f>
        <v>-48000</v>
      </c>
      <c r="O32" s="37">
        <f t="shared" si="38"/>
        <v>-6.3157894736842106</v>
      </c>
      <c r="P32" s="36">
        <f>SUM(P33:P38)</f>
        <v>-72000</v>
      </c>
      <c r="Q32" s="37">
        <f t="shared" si="39"/>
        <v>-6.3157894736842106</v>
      </c>
      <c r="R32" s="36">
        <f>SUM(R33:R38)</f>
        <v>-42000.000000000007</v>
      </c>
      <c r="S32" s="37">
        <f t="shared" si="40"/>
        <v>-6.3157894736842106</v>
      </c>
      <c r="T32" s="36">
        <f>SUM(T33:T38)</f>
        <v>-48000</v>
      </c>
      <c r="U32" s="37">
        <f t="shared" si="41"/>
        <v>-6.3157894736842106</v>
      </c>
      <c r="V32" s="36">
        <f>SUM(V33:V38)</f>
        <v>-18000</v>
      </c>
      <c r="W32" s="37">
        <f t="shared" si="42"/>
        <v>-6.3157894736842106</v>
      </c>
      <c r="X32" s="36">
        <f>SUM(X33:X38)</f>
        <v>-54000</v>
      </c>
      <c r="Y32" s="37">
        <f t="shared" si="43"/>
        <v>-6.3157894736842106</v>
      </c>
      <c r="Z32" s="36">
        <f>SUM(Z33:Z38)</f>
        <v>-60000</v>
      </c>
      <c r="AA32" s="37">
        <f t="shared" si="44"/>
        <v>-6.3157894736842106</v>
      </c>
      <c r="AB32" s="36">
        <f>SUM(AB33:AB38)</f>
        <v>-54000</v>
      </c>
      <c r="AC32" s="37">
        <f t="shared" si="45"/>
        <v>-6.3157894736842106</v>
      </c>
      <c r="AD32" s="77">
        <f>SUM(AD33:AD38)</f>
        <v>-42000.000000000007</v>
      </c>
      <c r="AE32" s="175">
        <f t="shared" si="46"/>
        <v>-6.3157894736842106</v>
      </c>
    </row>
    <row r="33" spans="1:31" ht="15.75" x14ac:dyDescent="0.3">
      <c r="A33" s="176"/>
      <c r="B33" s="49">
        <v>640</v>
      </c>
      <c r="C33" s="216" t="str">
        <f>IFERROR(VLOOKUP(B33,'Datos de Control'!$C$2:$D$864,2),"")</f>
        <v>Sueldos y salarios</v>
      </c>
      <c r="D33" s="226" t="s">
        <v>895</v>
      </c>
      <c r="E33" s="211">
        <v>-600000</v>
      </c>
      <c r="F33" s="177"/>
      <c r="G33" s="208"/>
      <c r="H33" s="211">
        <f>IF($D33="V",+$E33*I$3,+$E33/12)</f>
        <v>-48000</v>
      </c>
      <c r="I33" s="152"/>
      <c r="J33" s="31">
        <f t="shared" ref="J33:J37" si="58">IF($D33="V",+$E33*K$3,+$E33/12)</f>
        <v>-54000</v>
      </c>
      <c r="K33" s="32"/>
      <c r="L33" s="31">
        <f t="shared" ref="L33:L37" si="59">IF($D33="V",+$E33*M$3,+$E33/12)</f>
        <v>-60000</v>
      </c>
      <c r="M33" s="32"/>
      <c r="N33" s="31">
        <f t="shared" ref="N33:N37" si="60">IF($D33="V",+$E33*O$3,+$E33/12)</f>
        <v>-48000</v>
      </c>
      <c r="O33" s="32"/>
      <c r="P33" s="31">
        <f t="shared" ref="P33:P37" si="61">IF($D33="V",+$E33*Q$3,+$E33/12)</f>
        <v>-72000</v>
      </c>
      <c r="Q33" s="32"/>
      <c r="R33" s="31">
        <f t="shared" ref="R33:R37" si="62">IF($D33="V",+$E33*S$3,+$E33/12)</f>
        <v>-42000.000000000007</v>
      </c>
      <c r="S33" s="32"/>
      <c r="T33" s="31">
        <f t="shared" ref="T33:T37" si="63">IF($D33="V",+$E33*U$3,+$E33/12)</f>
        <v>-48000</v>
      </c>
      <c r="U33" s="32"/>
      <c r="V33" s="31">
        <f t="shared" ref="V33:V37" si="64">IF($D33="V",+$E33*W$3,+$E33/12)</f>
        <v>-18000</v>
      </c>
      <c r="W33" s="32"/>
      <c r="X33" s="31">
        <f t="shared" ref="X33:X37" si="65">IF($D33="V",+$E33*Y$3,+$E33/12)</f>
        <v>-54000</v>
      </c>
      <c r="Y33" s="32"/>
      <c r="Z33" s="31">
        <f t="shared" ref="Z33:Z37" si="66">IF($D33="V",+$E33*AA$3,+$E33/12)</f>
        <v>-60000</v>
      </c>
      <c r="AA33" s="32"/>
      <c r="AB33" s="31">
        <f t="shared" ref="AB33:AB37" si="67">IF($D33="V",+$E33*AC$3,+$E33/12)</f>
        <v>-54000</v>
      </c>
      <c r="AC33" s="32"/>
      <c r="AD33" s="75">
        <f t="shared" ref="AD33:AD37" si="68">IF($D33="V",+$E33*AE$3,+$E33/12)</f>
        <v>-42000.000000000007</v>
      </c>
      <c r="AE33" s="177"/>
    </row>
    <row r="34" spans="1:31" ht="15.75" x14ac:dyDescent="0.3">
      <c r="A34" s="176"/>
      <c r="B34" s="49">
        <v>641</v>
      </c>
      <c r="C34" s="216" t="str">
        <f>IFERROR(VLOOKUP(B34,'Datos de Control'!$C$2:$D$864,2),"")</f>
        <v>Indemnizaciones</v>
      </c>
      <c r="D34" s="226"/>
      <c r="E34" s="211">
        <v>0</v>
      </c>
      <c r="F34" s="177"/>
      <c r="G34" s="208"/>
      <c r="H34" s="211">
        <f>IF($D34="V",+$E34*I$3,+$E34/12)</f>
        <v>0</v>
      </c>
      <c r="I34" s="152"/>
      <c r="J34" s="31">
        <f t="shared" si="58"/>
        <v>0</v>
      </c>
      <c r="K34" s="32"/>
      <c r="L34" s="31">
        <f t="shared" si="59"/>
        <v>0</v>
      </c>
      <c r="M34" s="32"/>
      <c r="N34" s="31">
        <f t="shared" si="60"/>
        <v>0</v>
      </c>
      <c r="O34" s="32"/>
      <c r="P34" s="31">
        <f t="shared" si="61"/>
        <v>0</v>
      </c>
      <c r="Q34" s="32"/>
      <c r="R34" s="31">
        <f t="shared" si="62"/>
        <v>0</v>
      </c>
      <c r="S34" s="32"/>
      <c r="T34" s="31">
        <f t="shared" si="63"/>
        <v>0</v>
      </c>
      <c r="U34" s="32"/>
      <c r="V34" s="31">
        <f t="shared" si="64"/>
        <v>0</v>
      </c>
      <c r="W34" s="32"/>
      <c r="X34" s="31">
        <f t="shared" si="65"/>
        <v>0</v>
      </c>
      <c r="Y34" s="32"/>
      <c r="Z34" s="31">
        <f t="shared" si="66"/>
        <v>0</v>
      </c>
      <c r="AA34" s="32"/>
      <c r="AB34" s="31">
        <f t="shared" si="67"/>
        <v>0</v>
      </c>
      <c r="AC34" s="32"/>
      <c r="AD34" s="75">
        <f t="shared" si="68"/>
        <v>0</v>
      </c>
      <c r="AE34" s="177"/>
    </row>
    <row r="35" spans="1:31" ht="15.75" x14ac:dyDescent="0.3">
      <c r="A35" s="176"/>
      <c r="B35" s="49">
        <v>642</v>
      </c>
      <c r="C35" s="216" t="str">
        <f>IFERROR(VLOOKUP(B35,'Datos de Control'!$C$2:$D$864,2),"")</f>
        <v>Seguridad social a cargo de la empresa</v>
      </c>
      <c r="D35" s="226"/>
      <c r="E35" s="211">
        <v>0</v>
      </c>
      <c r="F35" s="177"/>
      <c r="G35" s="208"/>
      <c r="H35" s="211">
        <f>IF($D35="V",+$E35*I$3,+$E35/12)</f>
        <v>0</v>
      </c>
      <c r="I35" s="152"/>
      <c r="J35" s="31">
        <f t="shared" si="58"/>
        <v>0</v>
      </c>
      <c r="K35" s="32"/>
      <c r="L35" s="31">
        <f t="shared" si="59"/>
        <v>0</v>
      </c>
      <c r="M35" s="32"/>
      <c r="N35" s="31">
        <f t="shared" si="60"/>
        <v>0</v>
      </c>
      <c r="O35" s="32"/>
      <c r="P35" s="31">
        <f t="shared" si="61"/>
        <v>0</v>
      </c>
      <c r="Q35" s="32"/>
      <c r="R35" s="31">
        <f t="shared" si="62"/>
        <v>0</v>
      </c>
      <c r="S35" s="32"/>
      <c r="T35" s="31">
        <f t="shared" si="63"/>
        <v>0</v>
      </c>
      <c r="U35" s="32"/>
      <c r="V35" s="31">
        <f t="shared" si="64"/>
        <v>0</v>
      </c>
      <c r="W35" s="32"/>
      <c r="X35" s="31">
        <f t="shared" si="65"/>
        <v>0</v>
      </c>
      <c r="Y35" s="32"/>
      <c r="Z35" s="31">
        <f t="shared" si="66"/>
        <v>0</v>
      </c>
      <c r="AA35" s="32"/>
      <c r="AB35" s="31">
        <f t="shared" si="67"/>
        <v>0</v>
      </c>
      <c r="AC35" s="32"/>
      <c r="AD35" s="75">
        <f t="shared" si="68"/>
        <v>0</v>
      </c>
      <c r="AE35" s="177"/>
    </row>
    <row r="36" spans="1:31" ht="15.75" x14ac:dyDescent="0.3">
      <c r="A36" s="176"/>
      <c r="B36" s="49">
        <v>643</v>
      </c>
      <c r="C36" s="221" t="str">
        <f>IFERROR(VLOOKUP(B36,'Datos de Control'!$C$2:$D$864,2),"")</f>
        <v>Retribuciones a L.P. med. sist. aportación definida</v>
      </c>
      <c r="D36" s="226"/>
      <c r="E36" s="211">
        <v>0</v>
      </c>
      <c r="F36" s="177"/>
      <c r="G36" s="208"/>
      <c r="H36" s="211">
        <f>IF($D36="V",+$E36*I$3,+$E36/12)</f>
        <v>0</v>
      </c>
      <c r="I36" s="152"/>
      <c r="J36" s="31">
        <f t="shared" si="58"/>
        <v>0</v>
      </c>
      <c r="K36" s="32"/>
      <c r="L36" s="31">
        <f t="shared" si="59"/>
        <v>0</v>
      </c>
      <c r="M36" s="32"/>
      <c r="N36" s="31">
        <f t="shared" si="60"/>
        <v>0</v>
      </c>
      <c r="O36" s="32"/>
      <c r="P36" s="31">
        <f t="shared" si="61"/>
        <v>0</v>
      </c>
      <c r="Q36" s="32"/>
      <c r="R36" s="31">
        <f t="shared" si="62"/>
        <v>0</v>
      </c>
      <c r="S36" s="32"/>
      <c r="T36" s="31">
        <f t="shared" si="63"/>
        <v>0</v>
      </c>
      <c r="U36" s="32"/>
      <c r="V36" s="31">
        <f t="shared" si="64"/>
        <v>0</v>
      </c>
      <c r="W36" s="32"/>
      <c r="X36" s="31">
        <f t="shared" si="65"/>
        <v>0</v>
      </c>
      <c r="Y36" s="32"/>
      <c r="Z36" s="31">
        <f t="shared" si="66"/>
        <v>0</v>
      </c>
      <c r="AA36" s="32"/>
      <c r="AB36" s="31">
        <f t="shared" si="67"/>
        <v>0</v>
      </c>
      <c r="AC36" s="32"/>
      <c r="AD36" s="75">
        <f t="shared" si="68"/>
        <v>0</v>
      </c>
      <c r="AE36" s="177"/>
    </row>
    <row r="37" spans="1:31" ht="15.75" x14ac:dyDescent="0.3">
      <c r="A37" s="176"/>
      <c r="B37" s="49">
        <v>649</v>
      </c>
      <c r="C37" s="216" t="str">
        <f>IFERROR(VLOOKUP(B37,'Datos de Control'!$C$2:$D$864,2),"")</f>
        <v>Otros gastos sociales</v>
      </c>
      <c r="D37" s="226"/>
      <c r="E37" s="211">
        <v>0</v>
      </c>
      <c r="F37" s="177"/>
      <c r="G37" s="208"/>
      <c r="H37" s="211">
        <f>IF($D37="V",+$E37*I$3,+$E37/12)</f>
        <v>0</v>
      </c>
      <c r="I37" s="152"/>
      <c r="J37" s="31">
        <f t="shared" si="58"/>
        <v>0</v>
      </c>
      <c r="K37" s="32"/>
      <c r="L37" s="31">
        <f t="shared" si="59"/>
        <v>0</v>
      </c>
      <c r="M37" s="32"/>
      <c r="N37" s="31">
        <f t="shared" si="60"/>
        <v>0</v>
      </c>
      <c r="O37" s="32"/>
      <c r="P37" s="31">
        <f t="shared" si="61"/>
        <v>0</v>
      </c>
      <c r="Q37" s="32"/>
      <c r="R37" s="31">
        <f t="shared" si="62"/>
        <v>0</v>
      </c>
      <c r="S37" s="32"/>
      <c r="T37" s="31">
        <f t="shared" si="63"/>
        <v>0</v>
      </c>
      <c r="U37" s="32"/>
      <c r="V37" s="31">
        <f t="shared" si="64"/>
        <v>0</v>
      </c>
      <c r="W37" s="32"/>
      <c r="X37" s="31">
        <f t="shared" si="65"/>
        <v>0</v>
      </c>
      <c r="Y37" s="32"/>
      <c r="Z37" s="31">
        <f t="shared" si="66"/>
        <v>0</v>
      </c>
      <c r="AA37" s="32"/>
      <c r="AB37" s="31">
        <f t="shared" si="67"/>
        <v>0</v>
      </c>
      <c r="AC37" s="32"/>
      <c r="AD37" s="75">
        <f t="shared" si="68"/>
        <v>0</v>
      </c>
      <c r="AE37" s="177"/>
    </row>
    <row r="38" spans="1:31" ht="15" customHeight="1" x14ac:dyDescent="0.3">
      <c r="A38" s="178"/>
      <c r="B38" s="163"/>
      <c r="C38" s="220" t="str">
        <f>IFERROR(VLOOKUP(B38,'Datos de Control'!$C$2:$D$864,2),"")</f>
        <v/>
      </c>
      <c r="D38" s="226"/>
      <c r="E38" s="212"/>
      <c r="F38" s="179">
        <f t="shared" si="34"/>
        <v>0</v>
      </c>
      <c r="G38" s="208"/>
      <c r="H38" s="212"/>
      <c r="I38" s="153">
        <f t="shared" si="35"/>
        <v>0</v>
      </c>
      <c r="J38" s="34"/>
      <c r="K38" s="35">
        <f t="shared" si="36"/>
        <v>0</v>
      </c>
      <c r="L38" s="34"/>
      <c r="M38" s="35">
        <f t="shared" si="37"/>
        <v>0</v>
      </c>
      <c r="N38" s="34"/>
      <c r="O38" s="35">
        <f t="shared" si="38"/>
        <v>0</v>
      </c>
      <c r="P38" s="34"/>
      <c r="Q38" s="35">
        <f t="shared" si="39"/>
        <v>0</v>
      </c>
      <c r="R38" s="34"/>
      <c r="S38" s="35">
        <f t="shared" si="40"/>
        <v>0</v>
      </c>
      <c r="T38" s="34"/>
      <c r="U38" s="35">
        <f t="shared" si="41"/>
        <v>0</v>
      </c>
      <c r="V38" s="34"/>
      <c r="W38" s="35">
        <f t="shared" si="42"/>
        <v>0</v>
      </c>
      <c r="X38" s="34"/>
      <c r="Y38" s="35">
        <f t="shared" si="43"/>
        <v>0</v>
      </c>
      <c r="Z38" s="34"/>
      <c r="AA38" s="35">
        <f t="shared" si="44"/>
        <v>0</v>
      </c>
      <c r="AB38" s="34"/>
      <c r="AC38" s="35">
        <f t="shared" si="45"/>
        <v>0</v>
      </c>
      <c r="AD38" s="88"/>
      <c r="AE38" s="179">
        <f t="shared" si="46"/>
        <v>0</v>
      </c>
    </row>
    <row r="39" spans="1:31" ht="15.75" customHeight="1" x14ac:dyDescent="0.3">
      <c r="A39" s="705" t="s">
        <v>26</v>
      </c>
      <c r="B39" s="706"/>
      <c r="C39" s="707"/>
      <c r="D39" s="226"/>
      <c r="E39" s="210">
        <f>SUM(E40:E55)</f>
        <v>0</v>
      </c>
      <c r="F39" s="175">
        <f t="shared" si="34"/>
        <v>0</v>
      </c>
      <c r="G39" s="208"/>
      <c r="H39" s="210">
        <f>SUM(H40:H55)</f>
        <v>0</v>
      </c>
      <c r="I39" s="154">
        <f t="shared" si="35"/>
        <v>0</v>
      </c>
      <c r="J39" s="36">
        <f>SUM(J40:J55)</f>
        <v>0</v>
      </c>
      <c r="K39" s="37">
        <f t="shared" si="36"/>
        <v>0</v>
      </c>
      <c r="L39" s="36">
        <f>SUM(L40:L55)</f>
        <v>0</v>
      </c>
      <c r="M39" s="37">
        <f t="shared" si="37"/>
        <v>0</v>
      </c>
      <c r="N39" s="36">
        <f>SUM(N40:N55)</f>
        <v>0</v>
      </c>
      <c r="O39" s="37">
        <f t="shared" si="38"/>
        <v>0</v>
      </c>
      <c r="P39" s="36">
        <f>SUM(P40:P55)</f>
        <v>0</v>
      </c>
      <c r="Q39" s="37">
        <f t="shared" si="39"/>
        <v>0</v>
      </c>
      <c r="R39" s="36">
        <f>SUM(R40:R55)</f>
        <v>0</v>
      </c>
      <c r="S39" s="37">
        <f t="shared" si="40"/>
        <v>0</v>
      </c>
      <c r="T39" s="36">
        <f>SUM(T40:T55)</f>
        <v>0</v>
      </c>
      <c r="U39" s="37">
        <f t="shared" si="41"/>
        <v>0</v>
      </c>
      <c r="V39" s="36">
        <f>SUM(V40:V55)</f>
        <v>0</v>
      </c>
      <c r="W39" s="37">
        <f t="shared" si="42"/>
        <v>0</v>
      </c>
      <c r="X39" s="36">
        <f>SUM(X40:X55)</f>
        <v>0</v>
      </c>
      <c r="Y39" s="37">
        <f t="shared" si="43"/>
        <v>0</v>
      </c>
      <c r="Z39" s="36">
        <f>SUM(Z40:Z55)</f>
        <v>0</v>
      </c>
      <c r="AA39" s="37">
        <f t="shared" si="44"/>
        <v>0</v>
      </c>
      <c r="AB39" s="36">
        <f>SUM(AB40:AB55)</f>
        <v>0</v>
      </c>
      <c r="AC39" s="37">
        <f t="shared" si="45"/>
        <v>0</v>
      </c>
      <c r="AD39" s="77">
        <f>SUM(AD40:AD55)</f>
        <v>0</v>
      </c>
      <c r="AE39" s="175">
        <f t="shared" si="46"/>
        <v>0</v>
      </c>
    </row>
    <row r="40" spans="1:31" ht="15.75" x14ac:dyDescent="0.3">
      <c r="A40" s="176"/>
      <c r="B40" s="49">
        <v>620</v>
      </c>
      <c r="C40" s="216" t="str">
        <f>IFERROR(VLOOKUP(B40,'Datos de Control'!$C$2:$D$864,2),"")</f>
        <v>Gastos en investigación y desarrollo</v>
      </c>
      <c r="D40" s="226"/>
      <c r="E40" s="211">
        <v>0</v>
      </c>
      <c r="F40" s="177"/>
      <c r="G40" s="208"/>
      <c r="H40" s="211">
        <f t="shared" ref="H40:H54" si="69">IF($D40="V",+$E40*I$3,+$E40/12)</f>
        <v>0</v>
      </c>
      <c r="I40" s="152"/>
      <c r="J40" s="31">
        <f t="shared" ref="J40:J54" si="70">IF($D40="V",+$E40*K$3,+$E40/12)</f>
        <v>0</v>
      </c>
      <c r="K40" s="32"/>
      <c r="L40" s="31">
        <f t="shared" ref="L40:L54" si="71">IF($D40="V",+$E40*M$3,+$E40/12)</f>
        <v>0</v>
      </c>
      <c r="M40" s="32"/>
      <c r="N40" s="31">
        <f t="shared" ref="N40:N54" si="72">IF($D40="V",+$E40*O$3,+$E40/12)</f>
        <v>0</v>
      </c>
      <c r="O40" s="32"/>
      <c r="P40" s="31">
        <f t="shared" ref="P40:P54" si="73">IF($D40="V",+$E40*Q$3,+$E40/12)</f>
        <v>0</v>
      </c>
      <c r="Q40" s="32"/>
      <c r="R40" s="31">
        <f t="shared" ref="R40:R54" si="74">IF($D40="V",+$E40*S$3,+$E40/12)</f>
        <v>0</v>
      </c>
      <c r="S40" s="32"/>
      <c r="T40" s="31">
        <f t="shared" ref="T40:T54" si="75">IF($D40="V",+$E40*U$3,+$E40/12)</f>
        <v>0</v>
      </c>
      <c r="U40" s="32"/>
      <c r="V40" s="31">
        <f t="shared" ref="V40:V54" si="76">IF($D40="V",+$E40*W$3,+$E40/12)</f>
        <v>0</v>
      </c>
      <c r="W40" s="32"/>
      <c r="X40" s="31">
        <f t="shared" ref="X40:X54" si="77">IF($D40="V",+$E40*Y$3,+$E40/12)</f>
        <v>0</v>
      </c>
      <c r="Y40" s="32"/>
      <c r="Z40" s="31">
        <f t="shared" ref="Z40:Z54" si="78">IF($D40="V",+$E40*AA$3,+$E40/12)</f>
        <v>0</v>
      </c>
      <c r="AA40" s="32"/>
      <c r="AB40" s="31">
        <f t="shared" ref="AB40:AB54" si="79">IF($D40="V",+$E40*AC$3,+$E40/12)</f>
        <v>0</v>
      </c>
      <c r="AC40" s="32"/>
      <c r="AD40" s="75">
        <f t="shared" ref="AD40:AD54" si="80">IF($D40="V",+$E40*AE$3,+$E40/12)</f>
        <v>0</v>
      </c>
      <c r="AE40" s="177"/>
    </row>
    <row r="41" spans="1:31" ht="15.75" x14ac:dyDescent="0.3">
      <c r="A41" s="176"/>
      <c r="B41" s="49">
        <v>621</v>
      </c>
      <c r="C41" s="216" t="str">
        <f>IFERROR(VLOOKUP(B41,'Datos de Control'!$C$2:$D$864,2),"")</f>
        <v>Arrendamientos y cánones</v>
      </c>
      <c r="D41" s="226"/>
      <c r="E41" s="211">
        <v>0</v>
      </c>
      <c r="F41" s="177"/>
      <c r="G41" s="208"/>
      <c r="H41" s="211">
        <f t="shared" si="69"/>
        <v>0</v>
      </c>
      <c r="I41" s="152"/>
      <c r="J41" s="31">
        <f t="shared" si="70"/>
        <v>0</v>
      </c>
      <c r="K41" s="32"/>
      <c r="L41" s="31">
        <f t="shared" si="71"/>
        <v>0</v>
      </c>
      <c r="M41" s="32"/>
      <c r="N41" s="31">
        <f t="shared" si="72"/>
        <v>0</v>
      </c>
      <c r="O41" s="32"/>
      <c r="P41" s="31">
        <f t="shared" si="73"/>
        <v>0</v>
      </c>
      <c r="Q41" s="32"/>
      <c r="R41" s="31">
        <f t="shared" si="74"/>
        <v>0</v>
      </c>
      <c r="S41" s="32"/>
      <c r="T41" s="31">
        <f t="shared" si="75"/>
        <v>0</v>
      </c>
      <c r="U41" s="32"/>
      <c r="V41" s="31">
        <f t="shared" si="76"/>
        <v>0</v>
      </c>
      <c r="W41" s="32"/>
      <c r="X41" s="31">
        <f t="shared" si="77"/>
        <v>0</v>
      </c>
      <c r="Y41" s="32"/>
      <c r="Z41" s="31">
        <f t="shared" si="78"/>
        <v>0</v>
      </c>
      <c r="AA41" s="32"/>
      <c r="AB41" s="31">
        <f t="shared" si="79"/>
        <v>0</v>
      </c>
      <c r="AC41" s="32"/>
      <c r="AD41" s="75">
        <f t="shared" si="80"/>
        <v>0</v>
      </c>
      <c r="AE41" s="177"/>
    </row>
    <row r="42" spans="1:31" ht="15.75" x14ac:dyDescent="0.3">
      <c r="A42" s="176"/>
      <c r="B42" s="49">
        <v>622</v>
      </c>
      <c r="C42" s="216" t="str">
        <f>IFERROR(VLOOKUP(B42,'Datos de Control'!$C$2:$D$864,2),"")</f>
        <v>Reparaciones y conservación</v>
      </c>
      <c r="D42" s="226"/>
      <c r="E42" s="211">
        <v>0</v>
      </c>
      <c r="F42" s="177"/>
      <c r="G42" s="208"/>
      <c r="H42" s="211">
        <f t="shared" si="69"/>
        <v>0</v>
      </c>
      <c r="I42" s="152"/>
      <c r="J42" s="31">
        <f t="shared" si="70"/>
        <v>0</v>
      </c>
      <c r="K42" s="32"/>
      <c r="L42" s="31">
        <f t="shared" si="71"/>
        <v>0</v>
      </c>
      <c r="M42" s="32"/>
      <c r="N42" s="31">
        <f t="shared" si="72"/>
        <v>0</v>
      </c>
      <c r="O42" s="32"/>
      <c r="P42" s="31">
        <f t="shared" si="73"/>
        <v>0</v>
      </c>
      <c r="Q42" s="32"/>
      <c r="R42" s="31">
        <f t="shared" si="74"/>
        <v>0</v>
      </c>
      <c r="S42" s="32"/>
      <c r="T42" s="31">
        <f t="shared" si="75"/>
        <v>0</v>
      </c>
      <c r="U42" s="32"/>
      <c r="V42" s="31">
        <f t="shared" si="76"/>
        <v>0</v>
      </c>
      <c r="W42" s="32"/>
      <c r="X42" s="31">
        <f t="shared" si="77"/>
        <v>0</v>
      </c>
      <c r="Y42" s="32"/>
      <c r="Z42" s="31">
        <f t="shared" si="78"/>
        <v>0</v>
      </c>
      <c r="AA42" s="32"/>
      <c r="AB42" s="31">
        <f t="shared" si="79"/>
        <v>0</v>
      </c>
      <c r="AC42" s="32"/>
      <c r="AD42" s="75">
        <f t="shared" si="80"/>
        <v>0</v>
      </c>
      <c r="AE42" s="177"/>
    </row>
    <row r="43" spans="1:31" ht="15.75" x14ac:dyDescent="0.3">
      <c r="A43" s="176"/>
      <c r="B43" s="49">
        <v>623</v>
      </c>
      <c r="C43" s="216" t="str">
        <f>IFERROR(VLOOKUP(B43,'Datos de Control'!$C$2:$D$864,2),"")</f>
        <v>Servicios de profesionales independientes</v>
      </c>
      <c r="D43" s="226"/>
      <c r="E43" s="211">
        <v>0</v>
      </c>
      <c r="F43" s="177"/>
      <c r="G43" s="208"/>
      <c r="H43" s="211">
        <f t="shared" si="69"/>
        <v>0</v>
      </c>
      <c r="I43" s="152"/>
      <c r="J43" s="31">
        <f t="shared" si="70"/>
        <v>0</v>
      </c>
      <c r="K43" s="32"/>
      <c r="L43" s="31">
        <f t="shared" si="71"/>
        <v>0</v>
      </c>
      <c r="M43" s="32"/>
      <c r="N43" s="31">
        <f t="shared" si="72"/>
        <v>0</v>
      </c>
      <c r="O43" s="32"/>
      <c r="P43" s="31">
        <f t="shared" si="73"/>
        <v>0</v>
      </c>
      <c r="Q43" s="32"/>
      <c r="R43" s="31">
        <f t="shared" si="74"/>
        <v>0</v>
      </c>
      <c r="S43" s="32"/>
      <c r="T43" s="31">
        <f t="shared" si="75"/>
        <v>0</v>
      </c>
      <c r="U43" s="32"/>
      <c r="V43" s="31">
        <f t="shared" si="76"/>
        <v>0</v>
      </c>
      <c r="W43" s="32"/>
      <c r="X43" s="31">
        <f t="shared" si="77"/>
        <v>0</v>
      </c>
      <c r="Y43" s="32"/>
      <c r="Z43" s="31">
        <f t="shared" si="78"/>
        <v>0</v>
      </c>
      <c r="AA43" s="32"/>
      <c r="AB43" s="31">
        <f t="shared" si="79"/>
        <v>0</v>
      </c>
      <c r="AC43" s="32"/>
      <c r="AD43" s="75">
        <f t="shared" si="80"/>
        <v>0</v>
      </c>
      <c r="AE43" s="177"/>
    </row>
    <row r="44" spans="1:31" ht="15.75" x14ac:dyDescent="0.3">
      <c r="A44" s="176"/>
      <c r="B44" s="49">
        <v>624</v>
      </c>
      <c r="C44" s="216" t="str">
        <f>IFERROR(VLOOKUP(B44,'Datos de Control'!$C$2:$D$864,2),"")</f>
        <v>Transportes</v>
      </c>
      <c r="D44" s="226"/>
      <c r="E44" s="211">
        <v>0</v>
      </c>
      <c r="F44" s="177"/>
      <c r="G44" s="208"/>
      <c r="H44" s="211">
        <f t="shared" si="69"/>
        <v>0</v>
      </c>
      <c r="I44" s="152"/>
      <c r="J44" s="31">
        <f t="shared" si="70"/>
        <v>0</v>
      </c>
      <c r="K44" s="32"/>
      <c r="L44" s="31">
        <f t="shared" si="71"/>
        <v>0</v>
      </c>
      <c r="M44" s="32"/>
      <c r="N44" s="31">
        <f t="shared" si="72"/>
        <v>0</v>
      </c>
      <c r="O44" s="32"/>
      <c r="P44" s="31">
        <f t="shared" si="73"/>
        <v>0</v>
      </c>
      <c r="Q44" s="32"/>
      <c r="R44" s="31">
        <f t="shared" si="74"/>
        <v>0</v>
      </c>
      <c r="S44" s="32"/>
      <c r="T44" s="31">
        <f t="shared" si="75"/>
        <v>0</v>
      </c>
      <c r="U44" s="32"/>
      <c r="V44" s="31">
        <f t="shared" si="76"/>
        <v>0</v>
      </c>
      <c r="W44" s="32"/>
      <c r="X44" s="31">
        <f t="shared" si="77"/>
        <v>0</v>
      </c>
      <c r="Y44" s="32"/>
      <c r="Z44" s="31">
        <f t="shared" si="78"/>
        <v>0</v>
      </c>
      <c r="AA44" s="32"/>
      <c r="AB44" s="31">
        <f t="shared" si="79"/>
        <v>0</v>
      </c>
      <c r="AC44" s="32"/>
      <c r="AD44" s="75">
        <f t="shared" si="80"/>
        <v>0</v>
      </c>
      <c r="AE44" s="177"/>
    </row>
    <row r="45" spans="1:31" ht="15.75" x14ac:dyDescent="0.3">
      <c r="A45" s="176"/>
      <c r="B45" s="49">
        <v>625</v>
      </c>
      <c r="C45" s="216" t="str">
        <f>IFERROR(VLOOKUP(B45,'Datos de Control'!$C$2:$D$864,2),"")</f>
        <v>Primas de seguros</v>
      </c>
      <c r="D45" s="226"/>
      <c r="E45" s="211">
        <v>0</v>
      </c>
      <c r="F45" s="177"/>
      <c r="G45" s="208"/>
      <c r="H45" s="211">
        <f t="shared" si="69"/>
        <v>0</v>
      </c>
      <c r="I45" s="152"/>
      <c r="J45" s="31">
        <f t="shared" si="70"/>
        <v>0</v>
      </c>
      <c r="K45" s="32"/>
      <c r="L45" s="31">
        <f t="shared" si="71"/>
        <v>0</v>
      </c>
      <c r="M45" s="32"/>
      <c r="N45" s="31">
        <f t="shared" si="72"/>
        <v>0</v>
      </c>
      <c r="O45" s="32"/>
      <c r="P45" s="31">
        <f t="shared" si="73"/>
        <v>0</v>
      </c>
      <c r="Q45" s="32"/>
      <c r="R45" s="31">
        <f t="shared" si="74"/>
        <v>0</v>
      </c>
      <c r="S45" s="32"/>
      <c r="T45" s="31">
        <f t="shared" si="75"/>
        <v>0</v>
      </c>
      <c r="U45" s="32"/>
      <c r="V45" s="31">
        <f t="shared" si="76"/>
        <v>0</v>
      </c>
      <c r="W45" s="32"/>
      <c r="X45" s="31">
        <f t="shared" si="77"/>
        <v>0</v>
      </c>
      <c r="Y45" s="32"/>
      <c r="Z45" s="31">
        <f t="shared" si="78"/>
        <v>0</v>
      </c>
      <c r="AA45" s="32"/>
      <c r="AB45" s="31">
        <f t="shared" si="79"/>
        <v>0</v>
      </c>
      <c r="AC45" s="32"/>
      <c r="AD45" s="75">
        <f t="shared" si="80"/>
        <v>0</v>
      </c>
      <c r="AE45" s="177"/>
    </row>
    <row r="46" spans="1:31" ht="15.75" x14ac:dyDescent="0.3">
      <c r="A46" s="176"/>
      <c r="B46" s="49">
        <v>626</v>
      </c>
      <c r="C46" s="216" t="str">
        <f>IFERROR(VLOOKUP(B46,'Datos de Control'!$C$2:$D$864,2),"")</f>
        <v>Servicios bancarios y similares</v>
      </c>
      <c r="D46" s="226"/>
      <c r="E46" s="211">
        <v>0</v>
      </c>
      <c r="F46" s="177"/>
      <c r="G46" s="208"/>
      <c r="H46" s="211">
        <f t="shared" si="69"/>
        <v>0</v>
      </c>
      <c r="I46" s="152"/>
      <c r="J46" s="31">
        <f t="shared" si="70"/>
        <v>0</v>
      </c>
      <c r="K46" s="32"/>
      <c r="L46" s="31">
        <f t="shared" si="71"/>
        <v>0</v>
      </c>
      <c r="M46" s="32"/>
      <c r="N46" s="31">
        <f t="shared" si="72"/>
        <v>0</v>
      </c>
      <c r="O46" s="32"/>
      <c r="P46" s="31">
        <f t="shared" si="73"/>
        <v>0</v>
      </c>
      <c r="Q46" s="32"/>
      <c r="R46" s="31">
        <f t="shared" si="74"/>
        <v>0</v>
      </c>
      <c r="S46" s="32"/>
      <c r="T46" s="31">
        <f t="shared" si="75"/>
        <v>0</v>
      </c>
      <c r="U46" s="32"/>
      <c r="V46" s="31">
        <f t="shared" si="76"/>
        <v>0</v>
      </c>
      <c r="W46" s="32"/>
      <c r="X46" s="31">
        <f t="shared" si="77"/>
        <v>0</v>
      </c>
      <c r="Y46" s="32"/>
      <c r="Z46" s="31">
        <f t="shared" si="78"/>
        <v>0</v>
      </c>
      <c r="AA46" s="32"/>
      <c r="AB46" s="31">
        <f t="shared" si="79"/>
        <v>0</v>
      </c>
      <c r="AC46" s="32"/>
      <c r="AD46" s="75">
        <f t="shared" si="80"/>
        <v>0</v>
      </c>
      <c r="AE46" s="177"/>
    </row>
    <row r="47" spans="1:31" ht="15.75" x14ac:dyDescent="0.3">
      <c r="A47" s="176"/>
      <c r="B47" s="49">
        <v>627</v>
      </c>
      <c r="C47" s="216" t="str">
        <f>IFERROR(VLOOKUP(B47,'Datos de Control'!$C$2:$D$864,2),"")</f>
        <v>Publicidad, propaganda y relaciones públicas</v>
      </c>
      <c r="D47" s="226"/>
      <c r="E47" s="211">
        <v>0</v>
      </c>
      <c r="F47" s="177"/>
      <c r="G47" s="208"/>
      <c r="H47" s="211">
        <f t="shared" si="69"/>
        <v>0</v>
      </c>
      <c r="I47" s="152"/>
      <c r="J47" s="31">
        <f t="shared" si="70"/>
        <v>0</v>
      </c>
      <c r="K47" s="32"/>
      <c r="L47" s="31">
        <f t="shared" si="71"/>
        <v>0</v>
      </c>
      <c r="M47" s="32"/>
      <c r="N47" s="31">
        <f t="shared" si="72"/>
        <v>0</v>
      </c>
      <c r="O47" s="32"/>
      <c r="P47" s="31">
        <f t="shared" si="73"/>
        <v>0</v>
      </c>
      <c r="Q47" s="32"/>
      <c r="R47" s="31">
        <f t="shared" si="74"/>
        <v>0</v>
      </c>
      <c r="S47" s="32"/>
      <c r="T47" s="31">
        <f t="shared" si="75"/>
        <v>0</v>
      </c>
      <c r="U47" s="32"/>
      <c r="V47" s="31">
        <f t="shared" si="76"/>
        <v>0</v>
      </c>
      <c r="W47" s="32"/>
      <c r="X47" s="31">
        <f t="shared" si="77"/>
        <v>0</v>
      </c>
      <c r="Y47" s="32"/>
      <c r="Z47" s="31">
        <f t="shared" si="78"/>
        <v>0</v>
      </c>
      <c r="AA47" s="32"/>
      <c r="AB47" s="31">
        <f t="shared" si="79"/>
        <v>0</v>
      </c>
      <c r="AC47" s="32"/>
      <c r="AD47" s="75">
        <f t="shared" si="80"/>
        <v>0</v>
      </c>
      <c r="AE47" s="177"/>
    </row>
    <row r="48" spans="1:31" ht="15.75" x14ac:dyDescent="0.3">
      <c r="A48" s="176"/>
      <c r="B48" s="49">
        <v>628</v>
      </c>
      <c r="C48" s="216" t="str">
        <f>IFERROR(VLOOKUP(B48,'Datos de Control'!$C$2:$D$864,2),"")</f>
        <v>Suministros</v>
      </c>
      <c r="D48" s="226"/>
      <c r="E48" s="211">
        <v>0</v>
      </c>
      <c r="F48" s="177"/>
      <c r="G48" s="208"/>
      <c r="H48" s="211">
        <f t="shared" si="69"/>
        <v>0</v>
      </c>
      <c r="I48" s="152"/>
      <c r="J48" s="31">
        <f t="shared" si="70"/>
        <v>0</v>
      </c>
      <c r="K48" s="32"/>
      <c r="L48" s="31">
        <f t="shared" si="71"/>
        <v>0</v>
      </c>
      <c r="M48" s="32"/>
      <c r="N48" s="31">
        <f t="shared" si="72"/>
        <v>0</v>
      </c>
      <c r="O48" s="32"/>
      <c r="P48" s="31">
        <f t="shared" si="73"/>
        <v>0</v>
      </c>
      <c r="Q48" s="32"/>
      <c r="R48" s="31">
        <f t="shared" si="74"/>
        <v>0</v>
      </c>
      <c r="S48" s="32"/>
      <c r="T48" s="31">
        <f t="shared" si="75"/>
        <v>0</v>
      </c>
      <c r="U48" s="32"/>
      <c r="V48" s="31">
        <f t="shared" si="76"/>
        <v>0</v>
      </c>
      <c r="W48" s="32"/>
      <c r="X48" s="31">
        <f t="shared" si="77"/>
        <v>0</v>
      </c>
      <c r="Y48" s="32"/>
      <c r="Z48" s="31">
        <f t="shared" si="78"/>
        <v>0</v>
      </c>
      <c r="AA48" s="32"/>
      <c r="AB48" s="31">
        <f t="shared" si="79"/>
        <v>0</v>
      </c>
      <c r="AC48" s="32"/>
      <c r="AD48" s="75">
        <f t="shared" si="80"/>
        <v>0</v>
      </c>
      <c r="AE48" s="177"/>
    </row>
    <row r="49" spans="1:31" ht="15.75" x14ac:dyDescent="0.3">
      <c r="A49" s="176"/>
      <c r="B49" s="49">
        <v>629</v>
      </c>
      <c r="C49" s="216" t="str">
        <f>IFERROR(VLOOKUP(B49,'Datos de Control'!$C$2:$D$864,2),"")</f>
        <v>Otros servicios</v>
      </c>
      <c r="D49" s="226"/>
      <c r="E49" s="211">
        <v>0</v>
      </c>
      <c r="F49" s="177"/>
      <c r="G49" s="208"/>
      <c r="H49" s="211">
        <f t="shared" si="69"/>
        <v>0</v>
      </c>
      <c r="I49" s="152"/>
      <c r="J49" s="31">
        <f t="shared" si="70"/>
        <v>0</v>
      </c>
      <c r="K49" s="32"/>
      <c r="L49" s="31">
        <f t="shared" si="71"/>
        <v>0</v>
      </c>
      <c r="M49" s="32"/>
      <c r="N49" s="31">
        <f t="shared" si="72"/>
        <v>0</v>
      </c>
      <c r="O49" s="32"/>
      <c r="P49" s="31">
        <f t="shared" si="73"/>
        <v>0</v>
      </c>
      <c r="Q49" s="32"/>
      <c r="R49" s="31">
        <f t="shared" si="74"/>
        <v>0</v>
      </c>
      <c r="S49" s="32"/>
      <c r="T49" s="31">
        <f t="shared" si="75"/>
        <v>0</v>
      </c>
      <c r="U49" s="32"/>
      <c r="V49" s="31">
        <f t="shared" si="76"/>
        <v>0</v>
      </c>
      <c r="W49" s="32"/>
      <c r="X49" s="31">
        <f t="shared" si="77"/>
        <v>0</v>
      </c>
      <c r="Y49" s="32"/>
      <c r="Z49" s="31">
        <f t="shared" si="78"/>
        <v>0</v>
      </c>
      <c r="AA49" s="32"/>
      <c r="AB49" s="31">
        <f t="shared" si="79"/>
        <v>0</v>
      </c>
      <c r="AC49" s="32"/>
      <c r="AD49" s="75">
        <f t="shared" si="80"/>
        <v>0</v>
      </c>
      <c r="AE49" s="177"/>
    </row>
    <row r="50" spans="1:31" ht="15.75" x14ac:dyDescent="0.3">
      <c r="A50" s="176"/>
      <c r="B50" s="49">
        <v>631</v>
      </c>
      <c r="C50" s="216" t="str">
        <f>IFERROR(VLOOKUP(B50,'Datos de Control'!$C$2:$D$864,2),"")</f>
        <v>Otros tributos</v>
      </c>
      <c r="D50" s="226"/>
      <c r="E50" s="211">
        <v>0</v>
      </c>
      <c r="F50" s="177"/>
      <c r="G50" s="208"/>
      <c r="H50" s="211">
        <f t="shared" si="69"/>
        <v>0</v>
      </c>
      <c r="I50" s="152"/>
      <c r="J50" s="31">
        <f t="shared" si="70"/>
        <v>0</v>
      </c>
      <c r="K50" s="32"/>
      <c r="L50" s="31">
        <f t="shared" si="71"/>
        <v>0</v>
      </c>
      <c r="M50" s="32"/>
      <c r="N50" s="31">
        <f t="shared" si="72"/>
        <v>0</v>
      </c>
      <c r="O50" s="32"/>
      <c r="P50" s="31">
        <f t="shared" si="73"/>
        <v>0</v>
      </c>
      <c r="Q50" s="32"/>
      <c r="R50" s="31">
        <f t="shared" si="74"/>
        <v>0</v>
      </c>
      <c r="S50" s="32"/>
      <c r="T50" s="31">
        <f t="shared" si="75"/>
        <v>0</v>
      </c>
      <c r="U50" s="32"/>
      <c r="V50" s="31">
        <f t="shared" si="76"/>
        <v>0</v>
      </c>
      <c r="W50" s="32"/>
      <c r="X50" s="31">
        <f t="shared" si="77"/>
        <v>0</v>
      </c>
      <c r="Y50" s="32"/>
      <c r="Z50" s="31">
        <f t="shared" si="78"/>
        <v>0</v>
      </c>
      <c r="AA50" s="32"/>
      <c r="AB50" s="31">
        <f t="shared" si="79"/>
        <v>0</v>
      </c>
      <c r="AC50" s="32"/>
      <c r="AD50" s="75">
        <f t="shared" si="80"/>
        <v>0</v>
      </c>
      <c r="AE50" s="177"/>
    </row>
    <row r="51" spans="1:31" ht="15.75" x14ac:dyDescent="0.3">
      <c r="A51" s="176"/>
      <c r="B51" s="49">
        <v>650</v>
      </c>
      <c r="C51" s="216" t="str">
        <f>IFERROR(VLOOKUP(B51,'Datos de Control'!$C$2:$D$864,2),"")</f>
        <v>Pérdidas de créditos comerciales</v>
      </c>
      <c r="D51" s="226"/>
      <c r="E51" s="211">
        <v>0</v>
      </c>
      <c r="F51" s="177"/>
      <c r="G51" s="208"/>
      <c r="H51" s="211">
        <f t="shared" si="69"/>
        <v>0</v>
      </c>
      <c r="I51" s="152"/>
      <c r="J51" s="31">
        <f t="shared" si="70"/>
        <v>0</v>
      </c>
      <c r="K51" s="32"/>
      <c r="L51" s="31">
        <f t="shared" si="71"/>
        <v>0</v>
      </c>
      <c r="M51" s="32"/>
      <c r="N51" s="31">
        <f t="shared" si="72"/>
        <v>0</v>
      </c>
      <c r="O51" s="32"/>
      <c r="P51" s="31">
        <f t="shared" si="73"/>
        <v>0</v>
      </c>
      <c r="Q51" s="32"/>
      <c r="R51" s="31">
        <f t="shared" si="74"/>
        <v>0</v>
      </c>
      <c r="S51" s="32"/>
      <c r="T51" s="31">
        <f t="shared" si="75"/>
        <v>0</v>
      </c>
      <c r="U51" s="32"/>
      <c r="V51" s="31">
        <f t="shared" si="76"/>
        <v>0</v>
      </c>
      <c r="W51" s="32"/>
      <c r="X51" s="31">
        <f t="shared" si="77"/>
        <v>0</v>
      </c>
      <c r="Y51" s="32"/>
      <c r="Z51" s="31">
        <f t="shared" si="78"/>
        <v>0</v>
      </c>
      <c r="AA51" s="32"/>
      <c r="AB51" s="31">
        <f t="shared" si="79"/>
        <v>0</v>
      </c>
      <c r="AC51" s="32"/>
      <c r="AD51" s="75">
        <f t="shared" si="80"/>
        <v>0</v>
      </c>
      <c r="AE51" s="177"/>
    </row>
    <row r="52" spans="1:31" ht="15.75" x14ac:dyDescent="0.3">
      <c r="A52" s="176"/>
      <c r="B52" s="49">
        <v>694</v>
      </c>
      <c r="C52" s="216" t="str">
        <f>IFERROR(VLOOKUP(B52,'Datos de Control'!$C$2:$D$864,2),"")</f>
        <v>Pérdidas por deterioro de créditos op. incobrables</v>
      </c>
      <c r="D52" s="226"/>
      <c r="E52" s="211">
        <v>0</v>
      </c>
      <c r="F52" s="177"/>
      <c r="G52" s="208"/>
      <c r="H52" s="211">
        <f t="shared" si="69"/>
        <v>0</v>
      </c>
      <c r="I52" s="152"/>
      <c r="J52" s="31">
        <f t="shared" si="70"/>
        <v>0</v>
      </c>
      <c r="K52" s="32"/>
      <c r="L52" s="31">
        <f t="shared" si="71"/>
        <v>0</v>
      </c>
      <c r="M52" s="32"/>
      <c r="N52" s="31">
        <f t="shared" si="72"/>
        <v>0</v>
      </c>
      <c r="O52" s="32"/>
      <c r="P52" s="31">
        <f t="shared" si="73"/>
        <v>0</v>
      </c>
      <c r="Q52" s="32"/>
      <c r="R52" s="31">
        <f t="shared" si="74"/>
        <v>0</v>
      </c>
      <c r="S52" s="32"/>
      <c r="T52" s="31">
        <f t="shared" si="75"/>
        <v>0</v>
      </c>
      <c r="U52" s="32"/>
      <c r="V52" s="31">
        <f t="shared" si="76"/>
        <v>0</v>
      </c>
      <c r="W52" s="32"/>
      <c r="X52" s="31">
        <f t="shared" si="77"/>
        <v>0</v>
      </c>
      <c r="Y52" s="32"/>
      <c r="Z52" s="31">
        <f t="shared" si="78"/>
        <v>0</v>
      </c>
      <c r="AA52" s="32"/>
      <c r="AB52" s="31">
        <f t="shared" si="79"/>
        <v>0</v>
      </c>
      <c r="AC52" s="32"/>
      <c r="AD52" s="75">
        <f t="shared" si="80"/>
        <v>0</v>
      </c>
      <c r="AE52" s="177"/>
    </row>
    <row r="53" spans="1:31" ht="15.75" x14ac:dyDescent="0.3">
      <c r="A53" s="176"/>
      <c r="B53" s="49">
        <v>678</v>
      </c>
      <c r="C53" s="216" t="str">
        <f>IFERROR(VLOOKUP(B53,'Datos de Control'!$C$2:$D$864,2),"")</f>
        <v>Gastos excepcionales</v>
      </c>
      <c r="D53" s="226"/>
      <c r="E53" s="211">
        <v>0</v>
      </c>
      <c r="F53" s="177"/>
      <c r="G53" s="208"/>
      <c r="H53" s="211">
        <f t="shared" si="69"/>
        <v>0</v>
      </c>
      <c r="I53" s="152"/>
      <c r="J53" s="31">
        <f t="shared" si="70"/>
        <v>0</v>
      </c>
      <c r="K53" s="32"/>
      <c r="L53" s="31">
        <f t="shared" si="71"/>
        <v>0</v>
      </c>
      <c r="M53" s="32"/>
      <c r="N53" s="31">
        <f t="shared" si="72"/>
        <v>0</v>
      </c>
      <c r="O53" s="32"/>
      <c r="P53" s="31">
        <f t="shared" si="73"/>
        <v>0</v>
      </c>
      <c r="Q53" s="32"/>
      <c r="R53" s="31">
        <f t="shared" si="74"/>
        <v>0</v>
      </c>
      <c r="S53" s="32"/>
      <c r="T53" s="31">
        <f t="shared" si="75"/>
        <v>0</v>
      </c>
      <c r="U53" s="32"/>
      <c r="V53" s="31">
        <f t="shared" si="76"/>
        <v>0</v>
      </c>
      <c r="W53" s="32"/>
      <c r="X53" s="31">
        <f t="shared" si="77"/>
        <v>0</v>
      </c>
      <c r="Y53" s="32"/>
      <c r="Z53" s="31">
        <f t="shared" si="78"/>
        <v>0</v>
      </c>
      <c r="AA53" s="32"/>
      <c r="AB53" s="31">
        <f t="shared" si="79"/>
        <v>0</v>
      </c>
      <c r="AC53" s="32"/>
      <c r="AD53" s="75">
        <f t="shared" si="80"/>
        <v>0</v>
      </c>
      <c r="AE53" s="177"/>
    </row>
    <row r="54" spans="1:31" ht="15.75" x14ac:dyDescent="0.3">
      <c r="A54" s="176"/>
      <c r="B54" s="49">
        <v>778</v>
      </c>
      <c r="C54" s="216" t="str">
        <f>IFERROR(VLOOKUP(B54,'Datos de Control'!$C$2:$D$864,2),"")</f>
        <v>Ingresos excepcionales</v>
      </c>
      <c r="D54" s="226"/>
      <c r="E54" s="211">
        <v>0</v>
      </c>
      <c r="F54" s="177"/>
      <c r="G54" s="208"/>
      <c r="H54" s="211">
        <f t="shared" si="69"/>
        <v>0</v>
      </c>
      <c r="I54" s="152"/>
      <c r="J54" s="31">
        <f t="shared" si="70"/>
        <v>0</v>
      </c>
      <c r="K54" s="32"/>
      <c r="L54" s="31">
        <f t="shared" si="71"/>
        <v>0</v>
      </c>
      <c r="M54" s="32"/>
      <c r="N54" s="31">
        <f t="shared" si="72"/>
        <v>0</v>
      </c>
      <c r="O54" s="32"/>
      <c r="P54" s="31">
        <f t="shared" si="73"/>
        <v>0</v>
      </c>
      <c r="Q54" s="32"/>
      <c r="R54" s="31">
        <f t="shared" si="74"/>
        <v>0</v>
      </c>
      <c r="S54" s="32"/>
      <c r="T54" s="31">
        <f t="shared" si="75"/>
        <v>0</v>
      </c>
      <c r="U54" s="32"/>
      <c r="V54" s="31">
        <f t="shared" si="76"/>
        <v>0</v>
      </c>
      <c r="W54" s="32"/>
      <c r="X54" s="31">
        <f t="shared" si="77"/>
        <v>0</v>
      </c>
      <c r="Y54" s="32"/>
      <c r="Z54" s="31">
        <f t="shared" si="78"/>
        <v>0</v>
      </c>
      <c r="AA54" s="32"/>
      <c r="AB54" s="31">
        <f t="shared" si="79"/>
        <v>0</v>
      </c>
      <c r="AC54" s="32"/>
      <c r="AD54" s="75">
        <f t="shared" si="80"/>
        <v>0</v>
      </c>
      <c r="AE54" s="177"/>
    </row>
    <row r="55" spans="1:31" ht="15" customHeight="1" x14ac:dyDescent="0.3">
      <c r="A55" s="178"/>
      <c r="B55" s="163"/>
      <c r="C55" s="220" t="str">
        <f>IFERROR(VLOOKUP(B55,'Datos de Control'!$C$2:$D$864,2),"")</f>
        <v/>
      </c>
      <c r="D55" s="226"/>
      <c r="E55" s="212"/>
      <c r="F55" s="179">
        <f t="shared" si="34"/>
        <v>0</v>
      </c>
      <c r="G55" s="208"/>
      <c r="H55" s="212"/>
      <c r="I55" s="153">
        <f t="shared" si="35"/>
        <v>0</v>
      </c>
      <c r="J55" s="34"/>
      <c r="K55" s="35">
        <f t="shared" si="36"/>
        <v>0</v>
      </c>
      <c r="L55" s="34"/>
      <c r="M55" s="35">
        <f t="shared" si="37"/>
        <v>0</v>
      </c>
      <c r="N55" s="34"/>
      <c r="O55" s="35">
        <f t="shared" si="38"/>
        <v>0</v>
      </c>
      <c r="P55" s="34"/>
      <c r="Q55" s="35">
        <f t="shared" si="39"/>
        <v>0</v>
      </c>
      <c r="R55" s="34"/>
      <c r="S55" s="35">
        <f t="shared" si="40"/>
        <v>0</v>
      </c>
      <c r="T55" s="34"/>
      <c r="U55" s="35">
        <f t="shared" si="41"/>
        <v>0</v>
      </c>
      <c r="V55" s="34"/>
      <c r="W55" s="35">
        <f t="shared" si="42"/>
        <v>0</v>
      </c>
      <c r="X55" s="34"/>
      <c r="Y55" s="35">
        <f t="shared" si="43"/>
        <v>0</v>
      </c>
      <c r="Z55" s="34"/>
      <c r="AA55" s="35">
        <f t="shared" si="44"/>
        <v>0</v>
      </c>
      <c r="AB55" s="34"/>
      <c r="AC55" s="35">
        <f t="shared" si="45"/>
        <v>0</v>
      </c>
      <c r="AD55" s="88"/>
      <c r="AE55" s="179">
        <f t="shared" si="46"/>
        <v>0</v>
      </c>
    </row>
    <row r="56" spans="1:31" ht="15.75" customHeight="1" x14ac:dyDescent="0.3">
      <c r="A56" s="705" t="s">
        <v>27</v>
      </c>
      <c r="B56" s="706"/>
      <c r="C56" s="707"/>
      <c r="D56" s="226"/>
      <c r="E56" s="210">
        <f>SUM(E57:E60)</f>
        <v>0</v>
      </c>
      <c r="F56" s="175">
        <f t="shared" si="34"/>
        <v>0</v>
      </c>
      <c r="G56" s="208"/>
      <c r="H56" s="210">
        <f>SUM(H57:H60)</f>
        <v>0</v>
      </c>
      <c r="I56" s="154">
        <f t="shared" si="35"/>
        <v>0</v>
      </c>
      <c r="J56" s="36">
        <f>SUM(J57:J60)</f>
        <v>0</v>
      </c>
      <c r="K56" s="37">
        <f t="shared" si="36"/>
        <v>0</v>
      </c>
      <c r="L56" s="36">
        <f>SUM(L57:L60)</f>
        <v>0</v>
      </c>
      <c r="M56" s="37">
        <f t="shared" si="37"/>
        <v>0</v>
      </c>
      <c r="N56" s="36">
        <f>SUM(N57:N60)</f>
        <v>0</v>
      </c>
      <c r="O56" s="37">
        <f t="shared" si="38"/>
        <v>0</v>
      </c>
      <c r="P56" s="36">
        <f>SUM(P57:P60)</f>
        <v>0</v>
      </c>
      <c r="Q56" s="37">
        <f t="shared" si="39"/>
        <v>0</v>
      </c>
      <c r="R56" s="36">
        <f>SUM(R57:R60)</f>
        <v>0</v>
      </c>
      <c r="S56" s="37">
        <f t="shared" si="40"/>
        <v>0</v>
      </c>
      <c r="T56" s="36">
        <f>SUM(T57:T60)</f>
        <v>0</v>
      </c>
      <c r="U56" s="37">
        <f t="shared" si="41"/>
        <v>0</v>
      </c>
      <c r="V56" s="36">
        <f>SUM(V57:V60)</f>
        <v>0</v>
      </c>
      <c r="W56" s="37">
        <f t="shared" si="42"/>
        <v>0</v>
      </c>
      <c r="X56" s="36">
        <f>SUM(X57:X60)</f>
        <v>0</v>
      </c>
      <c r="Y56" s="37">
        <f t="shared" si="43"/>
        <v>0</v>
      </c>
      <c r="Z56" s="36">
        <f>SUM(Z57:Z60)</f>
        <v>0</v>
      </c>
      <c r="AA56" s="37">
        <f t="shared" si="44"/>
        <v>0</v>
      </c>
      <c r="AB56" s="36">
        <f>SUM(AB57:AB60)</f>
        <v>0</v>
      </c>
      <c r="AC56" s="37">
        <f t="shared" si="45"/>
        <v>0</v>
      </c>
      <c r="AD56" s="77">
        <f>SUM(AD57:AD60)</f>
        <v>0</v>
      </c>
      <c r="AE56" s="175">
        <f t="shared" si="46"/>
        <v>0</v>
      </c>
    </row>
    <row r="57" spans="1:31" ht="15.75" x14ac:dyDescent="0.3">
      <c r="A57" s="176"/>
      <c r="B57" s="49">
        <v>680</v>
      </c>
      <c r="C57" s="216" t="str">
        <f>IFERROR(VLOOKUP(B57,'Datos de Control'!$C$2:$D$864,2),"")</f>
        <v>Amortización del inmovilizado intangible</v>
      </c>
      <c r="D57" s="226"/>
      <c r="E57" s="211">
        <v>0</v>
      </c>
      <c r="F57" s="177"/>
      <c r="G57" s="208"/>
      <c r="H57" s="211">
        <f>IF($D57="V",+$E57*I$3,+$E57/12)</f>
        <v>0</v>
      </c>
      <c r="I57" s="152"/>
      <c r="J57" s="31">
        <f t="shared" ref="J57:J59" si="81">IF($D57="V",+$E57*K$3,+$E57/12)</f>
        <v>0</v>
      </c>
      <c r="K57" s="32"/>
      <c r="L57" s="31">
        <f t="shared" ref="L57:L59" si="82">IF($D57="V",+$E57*M$3,+$E57/12)</f>
        <v>0</v>
      </c>
      <c r="M57" s="32"/>
      <c r="N57" s="31">
        <f t="shared" ref="N57:N59" si="83">IF($D57="V",+$E57*O$3,+$E57/12)</f>
        <v>0</v>
      </c>
      <c r="O57" s="32"/>
      <c r="P57" s="31">
        <f t="shared" ref="P57:P59" si="84">IF($D57="V",+$E57*Q$3,+$E57/12)</f>
        <v>0</v>
      </c>
      <c r="Q57" s="32"/>
      <c r="R57" s="31">
        <f t="shared" ref="R57:R59" si="85">IF($D57="V",+$E57*S$3,+$E57/12)</f>
        <v>0</v>
      </c>
      <c r="S57" s="32"/>
      <c r="T57" s="31">
        <f t="shared" ref="T57:T59" si="86">IF($D57="V",+$E57*U$3,+$E57/12)</f>
        <v>0</v>
      </c>
      <c r="U57" s="32"/>
      <c r="V57" s="31">
        <f t="shared" ref="V57:V59" si="87">IF($D57="V",+$E57*W$3,+$E57/12)</f>
        <v>0</v>
      </c>
      <c r="W57" s="32"/>
      <c r="X57" s="31">
        <f t="shared" ref="X57:X59" si="88">IF($D57="V",+$E57*Y$3,+$E57/12)</f>
        <v>0</v>
      </c>
      <c r="Y57" s="32"/>
      <c r="Z57" s="31">
        <f t="shared" ref="Z57:Z59" si="89">IF($D57="V",+$E57*AA$3,+$E57/12)</f>
        <v>0</v>
      </c>
      <c r="AA57" s="32"/>
      <c r="AB57" s="31">
        <f t="shared" ref="AB57:AB59" si="90">IF($D57="V",+$E57*AC$3,+$E57/12)</f>
        <v>0</v>
      </c>
      <c r="AC57" s="32"/>
      <c r="AD57" s="75">
        <f t="shared" ref="AD57:AD59" si="91">IF($D57="V",+$E57*AE$3,+$E57/12)</f>
        <v>0</v>
      </c>
      <c r="AE57" s="177"/>
    </row>
    <row r="58" spans="1:31" ht="15.75" x14ac:dyDescent="0.3">
      <c r="A58" s="176"/>
      <c r="B58" s="49">
        <v>681</v>
      </c>
      <c r="C58" s="216" t="str">
        <f>IFERROR(VLOOKUP(B58,'Datos de Control'!$C$2:$D$864,2),"")</f>
        <v>Amortización del inmovilizado material</v>
      </c>
      <c r="D58" s="226"/>
      <c r="E58" s="211">
        <v>0</v>
      </c>
      <c r="F58" s="177"/>
      <c r="G58" s="208"/>
      <c r="H58" s="211">
        <f>IF($D58="V",+$E58*I$3,+$E58/12)</f>
        <v>0</v>
      </c>
      <c r="I58" s="152"/>
      <c r="J58" s="31">
        <f t="shared" si="81"/>
        <v>0</v>
      </c>
      <c r="K58" s="32"/>
      <c r="L58" s="31">
        <f t="shared" si="82"/>
        <v>0</v>
      </c>
      <c r="M58" s="32"/>
      <c r="N58" s="31">
        <f t="shared" si="83"/>
        <v>0</v>
      </c>
      <c r="O58" s="32"/>
      <c r="P58" s="31">
        <f t="shared" si="84"/>
        <v>0</v>
      </c>
      <c r="Q58" s="32"/>
      <c r="R58" s="31">
        <f t="shared" si="85"/>
        <v>0</v>
      </c>
      <c r="S58" s="32"/>
      <c r="T58" s="31">
        <f t="shared" si="86"/>
        <v>0</v>
      </c>
      <c r="U58" s="32"/>
      <c r="V58" s="31">
        <f t="shared" si="87"/>
        <v>0</v>
      </c>
      <c r="W58" s="32"/>
      <c r="X58" s="31">
        <f t="shared" si="88"/>
        <v>0</v>
      </c>
      <c r="Y58" s="32"/>
      <c r="Z58" s="31">
        <f t="shared" si="89"/>
        <v>0</v>
      </c>
      <c r="AA58" s="32"/>
      <c r="AB58" s="31">
        <f t="shared" si="90"/>
        <v>0</v>
      </c>
      <c r="AC58" s="32"/>
      <c r="AD58" s="75">
        <f t="shared" si="91"/>
        <v>0</v>
      </c>
      <c r="AE58" s="177"/>
    </row>
    <row r="59" spans="1:31" ht="15.75" x14ac:dyDescent="0.3">
      <c r="A59" s="176"/>
      <c r="B59" s="49">
        <v>682</v>
      </c>
      <c r="C59" s="216" t="str">
        <f>IFERROR(VLOOKUP(B59,'Datos de Control'!$C$2:$D$864,2),"")</f>
        <v>Amortización e las inversiones inmobiliarias</v>
      </c>
      <c r="D59" s="226"/>
      <c r="E59" s="211">
        <v>0</v>
      </c>
      <c r="F59" s="177"/>
      <c r="G59" s="208"/>
      <c r="H59" s="211">
        <f>IF($D59="V",+$E59*I$3,+$E59/12)</f>
        <v>0</v>
      </c>
      <c r="I59" s="152"/>
      <c r="J59" s="31">
        <f t="shared" si="81"/>
        <v>0</v>
      </c>
      <c r="K59" s="32"/>
      <c r="L59" s="31">
        <f t="shared" si="82"/>
        <v>0</v>
      </c>
      <c r="M59" s="32"/>
      <c r="N59" s="31">
        <f t="shared" si="83"/>
        <v>0</v>
      </c>
      <c r="O59" s="32"/>
      <c r="P59" s="31">
        <f t="shared" si="84"/>
        <v>0</v>
      </c>
      <c r="Q59" s="32"/>
      <c r="R59" s="31">
        <f t="shared" si="85"/>
        <v>0</v>
      </c>
      <c r="S59" s="32"/>
      <c r="T59" s="31">
        <f t="shared" si="86"/>
        <v>0</v>
      </c>
      <c r="U59" s="32"/>
      <c r="V59" s="31">
        <f t="shared" si="87"/>
        <v>0</v>
      </c>
      <c r="W59" s="32"/>
      <c r="X59" s="31">
        <f t="shared" si="88"/>
        <v>0</v>
      </c>
      <c r="Y59" s="32"/>
      <c r="Z59" s="31">
        <f t="shared" si="89"/>
        <v>0</v>
      </c>
      <c r="AA59" s="32"/>
      <c r="AB59" s="31">
        <f t="shared" si="90"/>
        <v>0</v>
      </c>
      <c r="AC59" s="32"/>
      <c r="AD59" s="75">
        <f t="shared" si="91"/>
        <v>0</v>
      </c>
      <c r="AE59" s="177"/>
    </row>
    <row r="60" spans="1:31" ht="15" customHeight="1" x14ac:dyDescent="0.3">
      <c r="A60" s="178"/>
      <c r="B60" s="163"/>
      <c r="C60" s="220" t="str">
        <f>IFERROR(VLOOKUP(B60,'Datos de Control'!$C$2:$D$864,2),"")</f>
        <v/>
      </c>
      <c r="D60" s="226"/>
      <c r="E60" s="212"/>
      <c r="F60" s="179">
        <f t="shared" si="34"/>
        <v>0</v>
      </c>
      <c r="G60" s="208"/>
      <c r="H60" s="212"/>
      <c r="I60" s="153">
        <f t="shared" si="35"/>
        <v>0</v>
      </c>
      <c r="J60" s="34"/>
      <c r="K60" s="35">
        <f t="shared" si="36"/>
        <v>0</v>
      </c>
      <c r="L60" s="34"/>
      <c r="M60" s="35">
        <f t="shared" si="37"/>
        <v>0</v>
      </c>
      <c r="N60" s="34"/>
      <c r="O60" s="35">
        <f t="shared" si="38"/>
        <v>0</v>
      </c>
      <c r="P60" s="34"/>
      <c r="Q60" s="35">
        <f t="shared" si="39"/>
        <v>0</v>
      </c>
      <c r="R60" s="34"/>
      <c r="S60" s="35">
        <f t="shared" si="40"/>
        <v>0</v>
      </c>
      <c r="T60" s="34"/>
      <c r="U60" s="35">
        <f t="shared" si="41"/>
        <v>0</v>
      </c>
      <c r="V60" s="34"/>
      <c r="W60" s="35">
        <f t="shared" si="42"/>
        <v>0</v>
      </c>
      <c r="X60" s="34"/>
      <c r="Y60" s="35">
        <f t="shared" si="43"/>
        <v>0</v>
      </c>
      <c r="Z60" s="34"/>
      <c r="AA60" s="35">
        <f t="shared" si="44"/>
        <v>0</v>
      </c>
      <c r="AB60" s="34"/>
      <c r="AC60" s="35">
        <f t="shared" si="45"/>
        <v>0</v>
      </c>
      <c r="AD60" s="88"/>
      <c r="AE60" s="179">
        <f t="shared" si="46"/>
        <v>0</v>
      </c>
    </row>
    <row r="61" spans="1:31" ht="15.75" customHeight="1" x14ac:dyDescent="0.3">
      <c r="A61" s="705" t="s">
        <v>28</v>
      </c>
      <c r="B61" s="706"/>
      <c r="C61" s="707"/>
      <c r="D61" s="226"/>
      <c r="E61" s="210">
        <f>SUM(E62:E64)</f>
        <v>0</v>
      </c>
      <c r="F61" s="175">
        <f t="shared" si="34"/>
        <v>0</v>
      </c>
      <c r="G61" s="208"/>
      <c r="H61" s="210">
        <f>SUM(H62:H64)</f>
        <v>0</v>
      </c>
      <c r="I61" s="154">
        <f t="shared" si="35"/>
        <v>0</v>
      </c>
      <c r="J61" s="36">
        <f>SUM(J62:J64)</f>
        <v>0</v>
      </c>
      <c r="K61" s="37">
        <f t="shared" si="36"/>
        <v>0</v>
      </c>
      <c r="L61" s="36">
        <f>SUM(L62:L64)</f>
        <v>0</v>
      </c>
      <c r="M61" s="37">
        <f t="shared" si="37"/>
        <v>0</v>
      </c>
      <c r="N61" s="36">
        <f>SUM(N62:N64)</f>
        <v>0</v>
      </c>
      <c r="O61" s="37">
        <f t="shared" si="38"/>
        <v>0</v>
      </c>
      <c r="P61" s="36">
        <f>SUM(P62:P64)</f>
        <v>0</v>
      </c>
      <c r="Q61" s="37">
        <f t="shared" si="39"/>
        <v>0</v>
      </c>
      <c r="R61" s="36">
        <f>SUM(R62:R64)</f>
        <v>0</v>
      </c>
      <c r="S61" s="37">
        <f t="shared" si="40"/>
        <v>0</v>
      </c>
      <c r="T61" s="36">
        <f>SUM(T62:T64)</f>
        <v>0</v>
      </c>
      <c r="U61" s="37">
        <f t="shared" si="41"/>
        <v>0</v>
      </c>
      <c r="V61" s="36">
        <f>SUM(V62:V64)</f>
        <v>0</v>
      </c>
      <c r="W61" s="37">
        <f t="shared" si="42"/>
        <v>0</v>
      </c>
      <c r="X61" s="36">
        <f>SUM(X62:X64)</f>
        <v>0</v>
      </c>
      <c r="Y61" s="37">
        <f t="shared" si="43"/>
        <v>0</v>
      </c>
      <c r="Z61" s="36">
        <f>SUM(Z62:Z64)</f>
        <v>0</v>
      </c>
      <c r="AA61" s="37">
        <f t="shared" si="44"/>
        <v>0</v>
      </c>
      <c r="AB61" s="36">
        <f>SUM(AB62:AB64)</f>
        <v>0</v>
      </c>
      <c r="AC61" s="37">
        <f t="shared" si="45"/>
        <v>0</v>
      </c>
      <c r="AD61" s="77">
        <f>SUM(AD62:AD64)</f>
        <v>0</v>
      </c>
      <c r="AE61" s="175">
        <f t="shared" si="46"/>
        <v>0</v>
      </c>
    </row>
    <row r="62" spans="1:31" ht="15.75" x14ac:dyDescent="0.3">
      <c r="A62" s="176"/>
      <c r="B62" s="49">
        <v>746</v>
      </c>
      <c r="C62" s="216" t="str">
        <f>IFERROR(VLOOKUP(B62,'Datos de Control'!$C$2:$D$864,2),"")</f>
        <v>Sub., donac. y leg. de capital, transf. rtado. ejerc.</v>
      </c>
      <c r="D62" s="226"/>
      <c r="E62" s="211">
        <v>0</v>
      </c>
      <c r="F62" s="177"/>
      <c r="G62" s="208"/>
      <c r="H62" s="211">
        <f>IF($D62="V",+$E62*I$3,+$E62/12)</f>
        <v>0</v>
      </c>
      <c r="I62" s="152"/>
      <c r="J62" s="31">
        <f t="shared" ref="J62:J63" si="92">IF($D62="V",+$E62*K$3,+$E62/12)</f>
        <v>0</v>
      </c>
      <c r="K62" s="32"/>
      <c r="L62" s="31">
        <f t="shared" ref="L62:L63" si="93">IF($D62="V",+$E62*M$3,+$E62/12)</f>
        <v>0</v>
      </c>
      <c r="M62" s="32"/>
      <c r="N62" s="31">
        <f t="shared" ref="N62:N63" si="94">IF($D62="V",+$E62*O$3,+$E62/12)</f>
        <v>0</v>
      </c>
      <c r="O62" s="32"/>
      <c r="P62" s="31">
        <f t="shared" ref="P62:P63" si="95">IF($D62="V",+$E62*Q$3,+$E62/12)</f>
        <v>0</v>
      </c>
      <c r="Q62" s="32"/>
      <c r="R62" s="31">
        <f t="shared" ref="R62:R63" si="96">IF($D62="V",+$E62*S$3,+$E62/12)</f>
        <v>0</v>
      </c>
      <c r="S62" s="32"/>
      <c r="T62" s="31">
        <f t="shared" ref="T62:T63" si="97">IF($D62="V",+$E62*U$3,+$E62/12)</f>
        <v>0</v>
      </c>
      <c r="U62" s="32"/>
      <c r="V62" s="31">
        <f t="shared" ref="V62:V63" si="98">IF($D62="V",+$E62*W$3,+$E62/12)</f>
        <v>0</v>
      </c>
      <c r="W62" s="32"/>
      <c r="X62" s="31">
        <f t="shared" ref="X62:X63" si="99">IF($D62="V",+$E62*Y$3,+$E62/12)</f>
        <v>0</v>
      </c>
      <c r="Y62" s="32"/>
      <c r="Z62" s="31">
        <f t="shared" ref="Z62:Z63" si="100">IF($D62="V",+$E62*AA$3,+$E62/12)</f>
        <v>0</v>
      </c>
      <c r="AA62" s="32"/>
      <c r="AB62" s="31">
        <f t="shared" ref="AB62:AB63" si="101">IF($D62="V",+$E62*AC$3,+$E62/12)</f>
        <v>0</v>
      </c>
      <c r="AC62" s="32"/>
      <c r="AD62" s="75">
        <f t="shared" ref="AD62:AD63" si="102">IF($D62="V",+$E62*AE$3,+$E62/12)</f>
        <v>0</v>
      </c>
      <c r="AE62" s="177"/>
    </row>
    <row r="63" spans="1:31" ht="15.75" x14ac:dyDescent="0.3">
      <c r="A63" s="176"/>
      <c r="B63" s="49"/>
      <c r="C63" s="216" t="str">
        <f>IFERROR(VLOOKUP(B63,'Datos de Control'!$C$2:$D$864,2),"")</f>
        <v/>
      </c>
      <c r="D63" s="226"/>
      <c r="E63" s="211">
        <v>0</v>
      </c>
      <c r="F63" s="177"/>
      <c r="G63" s="208"/>
      <c r="H63" s="211">
        <f>IF($D63="V",+$E63*I$3,+$E63/12)</f>
        <v>0</v>
      </c>
      <c r="I63" s="152"/>
      <c r="J63" s="31">
        <f t="shared" si="92"/>
        <v>0</v>
      </c>
      <c r="K63" s="32"/>
      <c r="L63" s="31">
        <f t="shared" si="93"/>
        <v>0</v>
      </c>
      <c r="M63" s="32"/>
      <c r="N63" s="31">
        <f t="shared" si="94"/>
        <v>0</v>
      </c>
      <c r="O63" s="32"/>
      <c r="P63" s="31">
        <f t="shared" si="95"/>
        <v>0</v>
      </c>
      <c r="Q63" s="32"/>
      <c r="R63" s="31">
        <f t="shared" si="96"/>
        <v>0</v>
      </c>
      <c r="S63" s="32"/>
      <c r="T63" s="31">
        <f t="shared" si="97"/>
        <v>0</v>
      </c>
      <c r="U63" s="32"/>
      <c r="V63" s="31">
        <f t="shared" si="98"/>
        <v>0</v>
      </c>
      <c r="W63" s="32"/>
      <c r="X63" s="31">
        <f t="shared" si="99"/>
        <v>0</v>
      </c>
      <c r="Y63" s="32"/>
      <c r="Z63" s="31">
        <f t="shared" si="100"/>
        <v>0</v>
      </c>
      <c r="AA63" s="32"/>
      <c r="AB63" s="31">
        <f t="shared" si="101"/>
        <v>0</v>
      </c>
      <c r="AC63" s="32"/>
      <c r="AD63" s="75">
        <f t="shared" si="102"/>
        <v>0</v>
      </c>
      <c r="AE63" s="177"/>
    </row>
    <row r="64" spans="1:31" ht="15" customHeight="1" x14ac:dyDescent="0.3">
      <c r="A64" s="178"/>
      <c r="B64" s="163"/>
      <c r="C64" s="220" t="str">
        <f>IFERROR(VLOOKUP(B64,'Datos de Control'!$C$2:$D$864,2),"")</f>
        <v/>
      </c>
      <c r="D64" s="226"/>
      <c r="E64" s="212"/>
      <c r="F64" s="179">
        <f t="shared" si="34"/>
        <v>0</v>
      </c>
      <c r="G64" s="208"/>
      <c r="H64" s="212"/>
      <c r="I64" s="153">
        <f t="shared" si="35"/>
        <v>0</v>
      </c>
      <c r="J64" s="34"/>
      <c r="K64" s="35">
        <f t="shared" si="36"/>
        <v>0</v>
      </c>
      <c r="L64" s="34"/>
      <c r="M64" s="35">
        <f t="shared" si="37"/>
        <v>0</v>
      </c>
      <c r="N64" s="34"/>
      <c r="O64" s="35">
        <f t="shared" si="38"/>
        <v>0</v>
      </c>
      <c r="P64" s="34"/>
      <c r="Q64" s="35">
        <f t="shared" si="39"/>
        <v>0</v>
      </c>
      <c r="R64" s="34"/>
      <c r="S64" s="35">
        <f t="shared" si="40"/>
        <v>0</v>
      </c>
      <c r="T64" s="34"/>
      <c r="U64" s="35">
        <f t="shared" si="41"/>
        <v>0</v>
      </c>
      <c r="V64" s="34"/>
      <c r="W64" s="35">
        <f t="shared" si="42"/>
        <v>0</v>
      </c>
      <c r="X64" s="34"/>
      <c r="Y64" s="35">
        <f t="shared" si="43"/>
        <v>0</v>
      </c>
      <c r="Z64" s="34"/>
      <c r="AA64" s="35">
        <f t="shared" si="44"/>
        <v>0</v>
      </c>
      <c r="AB64" s="34"/>
      <c r="AC64" s="35">
        <f t="shared" si="45"/>
        <v>0</v>
      </c>
      <c r="AD64" s="88"/>
      <c r="AE64" s="179">
        <f t="shared" si="46"/>
        <v>0</v>
      </c>
    </row>
    <row r="65" spans="1:31" ht="15.75" customHeight="1" x14ac:dyDescent="0.3">
      <c r="A65" s="705" t="s">
        <v>891</v>
      </c>
      <c r="B65" s="706"/>
      <c r="C65" s="707"/>
      <c r="D65" s="226"/>
      <c r="E65" s="210">
        <f>SUM(E66:E67)</f>
        <v>0</v>
      </c>
      <c r="F65" s="175">
        <f t="shared" si="34"/>
        <v>0</v>
      </c>
      <c r="G65" s="208"/>
      <c r="H65" s="210">
        <f>SUM(H66:H67)</f>
        <v>0</v>
      </c>
      <c r="I65" s="154">
        <f t="shared" si="35"/>
        <v>0</v>
      </c>
      <c r="J65" s="36">
        <f>SUM(J66:J67)</f>
        <v>0</v>
      </c>
      <c r="K65" s="37">
        <f t="shared" si="36"/>
        <v>0</v>
      </c>
      <c r="L65" s="36">
        <f>SUM(L66:L67)</f>
        <v>0</v>
      </c>
      <c r="M65" s="37">
        <f t="shared" si="37"/>
        <v>0</v>
      </c>
      <c r="N65" s="36">
        <f>SUM(N66:N67)</f>
        <v>0</v>
      </c>
      <c r="O65" s="37">
        <f t="shared" si="38"/>
        <v>0</v>
      </c>
      <c r="P65" s="36">
        <f>SUM(P66:P67)</f>
        <v>0</v>
      </c>
      <c r="Q65" s="37">
        <f t="shared" si="39"/>
        <v>0</v>
      </c>
      <c r="R65" s="36">
        <f>SUM(R66:R67)</f>
        <v>0</v>
      </c>
      <c r="S65" s="37">
        <f t="shared" si="40"/>
        <v>0</v>
      </c>
      <c r="T65" s="36">
        <f>SUM(T66:T67)</f>
        <v>0</v>
      </c>
      <c r="U65" s="37">
        <f t="shared" si="41"/>
        <v>0</v>
      </c>
      <c r="V65" s="36">
        <f>SUM(V66:V67)</f>
        <v>0</v>
      </c>
      <c r="W65" s="37">
        <f t="shared" si="42"/>
        <v>0</v>
      </c>
      <c r="X65" s="36">
        <f>SUM(X66:X67)</f>
        <v>0</v>
      </c>
      <c r="Y65" s="37">
        <f t="shared" si="43"/>
        <v>0</v>
      </c>
      <c r="Z65" s="36">
        <f>SUM(Z66:Z67)</f>
        <v>0</v>
      </c>
      <c r="AA65" s="37">
        <f t="shared" si="44"/>
        <v>0</v>
      </c>
      <c r="AB65" s="36">
        <f>SUM(AB66:AB67)</f>
        <v>0</v>
      </c>
      <c r="AC65" s="37">
        <f t="shared" si="45"/>
        <v>0</v>
      </c>
      <c r="AD65" s="77">
        <f>SUM(AD66:AD67)</f>
        <v>0</v>
      </c>
      <c r="AE65" s="175">
        <f t="shared" si="46"/>
        <v>0</v>
      </c>
    </row>
    <row r="66" spans="1:31" ht="15.75" x14ac:dyDescent="0.3">
      <c r="A66" s="176"/>
      <c r="B66" s="49">
        <v>795</v>
      </c>
      <c r="C66" s="216" t="str">
        <f>IFERROR(VLOOKUP(B66,'Datos de Control'!$C$2:$D$864,2),"")</f>
        <v>Exceso de provisiones</v>
      </c>
      <c r="D66" s="226"/>
      <c r="E66" s="211">
        <v>0</v>
      </c>
      <c r="F66" s="177"/>
      <c r="G66" s="208"/>
      <c r="H66" s="211">
        <f>IF($D66="V",+$E66*I$3,+$E66/12)</f>
        <v>0</v>
      </c>
      <c r="I66" s="152"/>
      <c r="J66" s="31">
        <f>IF($D66="V",+$E66*K$3,+$E66/12)</f>
        <v>0</v>
      </c>
      <c r="K66" s="32"/>
      <c r="L66" s="31">
        <f>IF($D66="V",+$E66*M$3,+$E66/12)</f>
        <v>0</v>
      </c>
      <c r="M66" s="32"/>
      <c r="N66" s="31">
        <f>IF($D66="V",+$E66*O$3,+$E66/12)</f>
        <v>0</v>
      </c>
      <c r="O66" s="32"/>
      <c r="P66" s="31">
        <f>IF($D66="V",+$E66*Q$3,+$E66/12)</f>
        <v>0</v>
      </c>
      <c r="Q66" s="32"/>
      <c r="R66" s="31">
        <f>IF($D66="V",+$E66*S$3,+$E66/12)</f>
        <v>0</v>
      </c>
      <c r="S66" s="32"/>
      <c r="T66" s="31">
        <f>IF($D66="V",+$E66*U$3,+$E66/12)</f>
        <v>0</v>
      </c>
      <c r="U66" s="32"/>
      <c r="V66" s="31">
        <f>IF($D66="V",+$E66*W$3,+$E66/12)</f>
        <v>0</v>
      </c>
      <c r="W66" s="32"/>
      <c r="X66" s="31">
        <f>IF($D66="V",+$E66*Y$3,+$E66/12)</f>
        <v>0</v>
      </c>
      <c r="Y66" s="32"/>
      <c r="Z66" s="31">
        <f>IF($D66="V",+$E66*AA$3,+$E66/12)</f>
        <v>0</v>
      </c>
      <c r="AA66" s="32"/>
      <c r="AB66" s="31">
        <f>IF($D66="V",+$E66*AC$3,+$E66/12)</f>
        <v>0</v>
      </c>
      <c r="AC66" s="32"/>
      <c r="AD66" s="75">
        <f>IF($D66="V",+$E66*AE$3,+$E66/12)</f>
        <v>0</v>
      </c>
      <c r="AE66" s="177"/>
    </row>
    <row r="67" spans="1:31" ht="15" customHeight="1" x14ac:dyDescent="0.3">
      <c r="A67" s="178"/>
      <c r="B67" s="163"/>
      <c r="C67" s="220" t="str">
        <f>IFERROR(VLOOKUP(B67,'Datos de Control'!$C$2:$D$864,2),"")</f>
        <v/>
      </c>
      <c r="D67" s="226"/>
      <c r="E67" s="212"/>
      <c r="F67" s="179">
        <f t="shared" si="34"/>
        <v>0</v>
      </c>
      <c r="G67" s="208"/>
      <c r="H67" s="212"/>
      <c r="I67" s="153">
        <f t="shared" si="35"/>
        <v>0</v>
      </c>
      <c r="J67" s="34"/>
      <c r="K67" s="35">
        <f t="shared" si="36"/>
        <v>0</v>
      </c>
      <c r="L67" s="34"/>
      <c r="M67" s="35">
        <f t="shared" si="37"/>
        <v>0</v>
      </c>
      <c r="N67" s="34"/>
      <c r="O67" s="35">
        <f t="shared" si="38"/>
        <v>0</v>
      </c>
      <c r="P67" s="34"/>
      <c r="Q67" s="35">
        <f t="shared" si="39"/>
        <v>0</v>
      </c>
      <c r="R67" s="34"/>
      <c r="S67" s="35">
        <f t="shared" si="40"/>
        <v>0</v>
      </c>
      <c r="T67" s="34"/>
      <c r="U67" s="35">
        <f t="shared" si="41"/>
        <v>0</v>
      </c>
      <c r="V67" s="34"/>
      <c r="W67" s="35">
        <f t="shared" si="42"/>
        <v>0</v>
      </c>
      <c r="X67" s="34"/>
      <c r="Y67" s="35">
        <f t="shared" si="43"/>
        <v>0</v>
      </c>
      <c r="Z67" s="34"/>
      <c r="AA67" s="35">
        <f t="shared" si="44"/>
        <v>0</v>
      </c>
      <c r="AB67" s="34"/>
      <c r="AC67" s="35">
        <f t="shared" si="45"/>
        <v>0</v>
      </c>
      <c r="AD67" s="88"/>
      <c r="AE67" s="179">
        <f t="shared" si="46"/>
        <v>0</v>
      </c>
    </row>
    <row r="68" spans="1:31" ht="15.75" customHeight="1" x14ac:dyDescent="0.3">
      <c r="A68" s="705" t="s">
        <v>29</v>
      </c>
      <c r="B68" s="706"/>
      <c r="C68" s="707"/>
      <c r="D68" s="226"/>
      <c r="E68" s="210">
        <f>SUM(E69:E71)</f>
        <v>0</v>
      </c>
      <c r="F68" s="175">
        <f t="shared" si="34"/>
        <v>0</v>
      </c>
      <c r="G68" s="208"/>
      <c r="H68" s="210">
        <f>SUM(H69:H71)</f>
        <v>0</v>
      </c>
      <c r="I68" s="154">
        <f t="shared" si="35"/>
        <v>0</v>
      </c>
      <c r="J68" s="36">
        <f>SUM(J69:J71)</f>
        <v>0</v>
      </c>
      <c r="K68" s="37">
        <f t="shared" si="36"/>
        <v>0</v>
      </c>
      <c r="L68" s="36">
        <f>SUM(L69:L71)</f>
        <v>0</v>
      </c>
      <c r="M68" s="37">
        <f t="shared" si="37"/>
        <v>0</v>
      </c>
      <c r="N68" s="36">
        <f>SUM(N69:N71)</f>
        <v>0</v>
      </c>
      <c r="O68" s="37">
        <f t="shared" si="38"/>
        <v>0</v>
      </c>
      <c r="P68" s="36">
        <f>SUM(P69:P71)</f>
        <v>0</v>
      </c>
      <c r="Q68" s="37">
        <f t="shared" si="39"/>
        <v>0</v>
      </c>
      <c r="R68" s="36">
        <f>SUM(R69:R71)</f>
        <v>0</v>
      </c>
      <c r="S68" s="37">
        <f t="shared" si="40"/>
        <v>0</v>
      </c>
      <c r="T68" s="36">
        <f>SUM(T69:T71)</f>
        <v>0</v>
      </c>
      <c r="U68" s="37">
        <f t="shared" si="41"/>
        <v>0</v>
      </c>
      <c r="V68" s="36">
        <f>SUM(V69:V71)</f>
        <v>0</v>
      </c>
      <c r="W68" s="37">
        <f t="shared" si="42"/>
        <v>0</v>
      </c>
      <c r="X68" s="36">
        <f>SUM(X69:X71)</f>
        <v>0</v>
      </c>
      <c r="Y68" s="37">
        <f t="shared" si="43"/>
        <v>0</v>
      </c>
      <c r="Z68" s="36">
        <f>SUM(Z69:Z71)</f>
        <v>0</v>
      </c>
      <c r="AA68" s="37">
        <f t="shared" si="44"/>
        <v>0</v>
      </c>
      <c r="AB68" s="36">
        <f>SUM(AB69:AB71)</f>
        <v>0</v>
      </c>
      <c r="AC68" s="37">
        <f t="shared" si="45"/>
        <v>0</v>
      </c>
      <c r="AD68" s="77">
        <f>SUM(AD69:AD71)</f>
        <v>0</v>
      </c>
      <c r="AE68" s="175">
        <f t="shared" si="46"/>
        <v>0</v>
      </c>
    </row>
    <row r="69" spans="1:31" ht="15.75" x14ac:dyDescent="0.3">
      <c r="A69" s="176"/>
      <c r="B69" s="49">
        <v>671</v>
      </c>
      <c r="C69" s="216" t="str">
        <f>IFERROR(VLOOKUP(B69,'Datos de Control'!$C$2:$D$864,2),"")</f>
        <v>Pérdidas procedentes del inmovilizado material</v>
      </c>
      <c r="D69" s="226"/>
      <c r="E69" s="211">
        <v>0</v>
      </c>
      <c r="F69" s="177"/>
      <c r="G69" s="208"/>
      <c r="H69" s="211">
        <f>IF($D69="V",+$E69*I$3,+$E69/12)</f>
        <v>0</v>
      </c>
      <c r="I69" s="152"/>
      <c r="J69" s="31">
        <f t="shared" ref="J69:J70" si="103">IF($D69="V",+$E69*K$3,+$E69/12)</f>
        <v>0</v>
      </c>
      <c r="K69" s="32"/>
      <c r="L69" s="31">
        <f t="shared" ref="L69:L70" si="104">IF($D69="V",+$E69*M$3,+$E69/12)</f>
        <v>0</v>
      </c>
      <c r="M69" s="32"/>
      <c r="N69" s="31">
        <f t="shared" ref="N69:N70" si="105">IF($D69="V",+$E69*O$3,+$E69/12)</f>
        <v>0</v>
      </c>
      <c r="O69" s="32"/>
      <c r="P69" s="31">
        <f t="shared" ref="P69:P70" si="106">IF($D69="V",+$E69*Q$3,+$E69/12)</f>
        <v>0</v>
      </c>
      <c r="Q69" s="32"/>
      <c r="R69" s="31">
        <f t="shared" ref="R69:R70" si="107">IF($D69="V",+$E69*S$3,+$E69/12)</f>
        <v>0</v>
      </c>
      <c r="S69" s="32"/>
      <c r="T69" s="31">
        <f t="shared" ref="T69:T70" si="108">IF($D69="V",+$E69*U$3,+$E69/12)</f>
        <v>0</v>
      </c>
      <c r="U69" s="32"/>
      <c r="V69" s="31">
        <f t="shared" ref="V69:V70" si="109">IF($D69="V",+$E69*W$3,+$E69/12)</f>
        <v>0</v>
      </c>
      <c r="W69" s="32"/>
      <c r="X69" s="31">
        <f t="shared" ref="X69:X70" si="110">IF($D69="V",+$E69*Y$3,+$E69/12)</f>
        <v>0</v>
      </c>
      <c r="Y69" s="32"/>
      <c r="Z69" s="31">
        <f t="shared" ref="Z69:Z70" si="111">IF($D69="V",+$E69*AA$3,+$E69/12)</f>
        <v>0</v>
      </c>
      <c r="AA69" s="32"/>
      <c r="AB69" s="31">
        <f t="shared" ref="AB69:AB70" si="112">IF($D69="V",+$E69*AC$3,+$E69/12)</f>
        <v>0</v>
      </c>
      <c r="AC69" s="32"/>
      <c r="AD69" s="75">
        <f t="shared" ref="AD69:AD70" si="113">IF($D69="V",+$E69*AE$3,+$E69/12)</f>
        <v>0</v>
      </c>
      <c r="AE69" s="177"/>
    </row>
    <row r="70" spans="1:31" ht="15.75" x14ac:dyDescent="0.3">
      <c r="A70" s="176"/>
      <c r="B70" s="49">
        <v>771</v>
      </c>
      <c r="C70" s="216" t="str">
        <f>IFERROR(VLOOKUP(B70,'Datos de Control'!$C$2:$D$864,2),"")</f>
        <v>Beneficios procedentes del inmovilizado material</v>
      </c>
      <c r="D70" s="226"/>
      <c r="E70" s="211">
        <v>0</v>
      </c>
      <c r="F70" s="177"/>
      <c r="G70" s="208"/>
      <c r="H70" s="211">
        <f>IF($D70="V",+$E70*I$3,+$E70/12)</f>
        <v>0</v>
      </c>
      <c r="I70" s="152"/>
      <c r="J70" s="31">
        <f t="shared" si="103"/>
        <v>0</v>
      </c>
      <c r="K70" s="32"/>
      <c r="L70" s="31">
        <f t="shared" si="104"/>
        <v>0</v>
      </c>
      <c r="M70" s="32"/>
      <c r="N70" s="31">
        <f t="shared" si="105"/>
        <v>0</v>
      </c>
      <c r="O70" s="32"/>
      <c r="P70" s="31">
        <f t="shared" si="106"/>
        <v>0</v>
      </c>
      <c r="Q70" s="32"/>
      <c r="R70" s="31">
        <f t="shared" si="107"/>
        <v>0</v>
      </c>
      <c r="S70" s="32"/>
      <c r="T70" s="31">
        <f t="shared" si="108"/>
        <v>0</v>
      </c>
      <c r="U70" s="32"/>
      <c r="V70" s="31">
        <f t="shared" si="109"/>
        <v>0</v>
      </c>
      <c r="W70" s="32"/>
      <c r="X70" s="31">
        <f t="shared" si="110"/>
        <v>0</v>
      </c>
      <c r="Y70" s="32"/>
      <c r="Z70" s="31">
        <f t="shared" si="111"/>
        <v>0</v>
      </c>
      <c r="AA70" s="32"/>
      <c r="AB70" s="31">
        <f t="shared" si="112"/>
        <v>0</v>
      </c>
      <c r="AC70" s="32"/>
      <c r="AD70" s="75">
        <f t="shared" si="113"/>
        <v>0</v>
      </c>
      <c r="AE70" s="177"/>
    </row>
    <row r="71" spans="1:31" ht="15.75" customHeight="1" thickBot="1" x14ac:dyDescent="0.35">
      <c r="A71" s="176"/>
      <c r="B71" s="49"/>
      <c r="C71" s="219" t="str">
        <f>IFERROR(VLOOKUP(B71,'Datos de Control'!$C$2:$D$864,2),"")</f>
        <v/>
      </c>
      <c r="D71" s="226"/>
      <c r="E71" s="213"/>
      <c r="F71" s="180">
        <f t="shared" si="34"/>
        <v>0</v>
      </c>
      <c r="G71" s="208"/>
      <c r="H71" s="213"/>
      <c r="I71" s="156">
        <f t="shared" si="35"/>
        <v>0</v>
      </c>
      <c r="J71" s="40"/>
      <c r="K71" s="41">
        <f t="shared" si="36"/>
        <v>0</v>
      </c>
      <c r="L71" s="40"/>
      <c r="M71" s="41">
        <f t="shared" si="37"/>
        <v>0</v>
      </c>
      <c r="N71" s="40"/>
      <c r="O71" s="41">
        <f t="shared" si="38"/>
        <v>0</v>
      </c>
      <c r="P71" s="40"/>
      <c r="Q71" s="41">
        <f t="shared" si="39"/>
        <v>0</v>
      </c>
      <c r="R71" s="40"/>
      <c r="S71" s="41">
        <f t="shared" si="40"/>
        <v>0</v>
      </c>
      <c r="T71" s="40"/>
      <c r="U71" s="41">
        <f t="shared" si="41"/>
        <v>0</v>
      </c>
      <c r="V71" s="40"/>
      <c r="W71" s="41">
        <f t="shared" si="42"/>
        <v>0</v>
      </c>
      <c r="X71" s="40"/>
      <c r="Y71" s="41">
        <f t="shared" si="43"/>
        <v>0</v>
      </c>
      <c r="Z71" s="40"/>
      <c r="AA71" s="41">
        <f t="shared" si="44"/>
        <v>0</v>
      </c>
      <c r="AB71" s="40"/>
      <c r="AC71" s="41">
        <f t="shared" si="45"/>
        <v>0</v>
      </c>
      <c r="AD71" s="117"/>
      <c r="AE71" s="180">
        <f t="shared" si="46"/>
        <v>0</v>
      </c>
    </row>
    <row r="72" spans="1:31" ht="17.25" customHeight="1" thickBot="1" x14ac:dyDescent="0.35">
      <c r="A72" s="181"/>
      <c r="B72" s="164"/>
      <c r="C72" s="161" t="s">
        <v>888</v>
      </c>
      <c r="D72" s="226"/>
      <c r="E72" s="42">
        <f>E26+E27+E32+E39+E56+E61+E65+E68</f>
        <v>4700000</v>
      </c>
      <c r="F72" s="43">
        <f t="shared" si="34"/>
        <v>49.473684210526315</v>
      </c>
      <c r="G72" s="208"/>
      <c r="H72" s="42">
        <f>H26+H27+H32+H39+H56+H61+H65+H68</f>
        <v>375333.33333333331</v>
      </c>
      <c r="I72" s="155">
        <f t="shared" si="35"/>
        <v>49.385964912280699</v>
      </c>
      <c r="J72" s="150">
        <f>J26+J27+J32+J39+J56+J61+J65+J68</f>
        <v>424333.33333333331</v>
      </c>
      <c r="K72" s="151">
        <f t="shared" si="36"/>
        <v>49.629629629629626</v>
      </c>
      <c r="L72" s="150">
        <f>L26+L27+L32+L39+L56+L61+L65+L68</f>
        <v>473333.33333333326</v>
      </c>
      <c r="M72" s="151">
        <f t="shared" si="37"/>
        <v>49.824561403508767</v>
      </c>
      <c r="N72" s="150">
        <f>N26+N27+N32+N39+N56+N61+N65+N68</f>
        <v>375333.33333333331</v>
      </c>
      <c r="O72" s="151">
        <f t="shared" si="38"/>
        <v>49.385964912280699</v>
      </c>
      <c r="P72" s="150">
        <f>P26+P27+P32+P39+P56+P61+P65+P68</f>
        <v>571333.33333333326</v>
      </c>
      <c r="Q72" s="151">
        <f t="shared" si="39"/>
        <v>50.116959064327482</v>
      </c>
      <c r="R72" s="150">
        <f>R26+R27+R32+R39+R56+R61+R65+R68</f>
        <v>326333.33333333343</v>
      </c>
      <c r="S72" s="151">
        <f t="shared" si="40"/>
        <v>49.07268170426066</v>
      </c>
      <c r="T72" s="150">
        <f>T26+T27+T32+T39+T56+T61+T65+T68</f>
        <v>375333.33333333331</v>
      </c>
      <c r="U72" s="151">
        <f t="shared" si="41"/>
        <v>49.385964912280699</v>
      </c>
      <c r="V72" s="150">
        <f>V26+V27+V32+V39+V56+V61+V65+V68</f>
        <v>130333.33333333334</v>
      </c>
      <c r="W72" s="151">
        <f t="shared" si="42"/>
        <v>45.730994152046783</v>
      </c>
      <c r="X72" s="150">
        <f>X26+X27+X32+X39+X56+X61+X65+X68</f>
        <v>424333.33333333331</v>
      </c>
      <c r="Y72" s="151">
        <f t="shared" si="43"/>
        <v>49.629629629629626</v>
      </c>
      <c r="Z72" s="150">
        <f>Z26+Z27+Z32+Z39+Z56+Z61+Z65+Z68</f>
        <v>473333.33333333326</v>
      </c>
      <c r="AA72" s="151">
        <f t="shared" si="44"/>
        <v>49.824561403508767</v>
      </c>
      <c r="AB72" s="150">
        <f>AB26+AB27+AB32+AB39+AB56+AB61+AB65+AB68</f>
        <v>424333.33333333331</v>
      </c>
      <c r="AC72" s="151">
        <f t="shared" si="45"/>
        <v>49.629629629629626</v>
      </c>
      <c r="AD72" s="157">
        <f>AD26+AD27+AD32+AD39+AD56+AD61+AD65+AD68</f>
        <v>326333.33333333343</v>
      </c>
      <c r="AE72" s="43">
        <f t="shared" si="46"/>
        <v>49.07268170426066</v>
      </c>
    </row>
    <row r="73" spans="1:31" ht="15.75" customHeight="1" x14ac:dyDescent="0.3">
      <c r="A73" s="705" t="s">
        <v>30</v>
      </c>
      <c r="B73" s="706"/>
      <c r="C73" s="707"/>
      <c r="D73" s="226"/>
      <c r="E73" s="210">
        <f>SUM(E74:E76)</f>
        <v>0</v>
      </c>
      <c r="F73" s="175">
        <f t="shared" si="34"/>
        <v>0</v>
      </c>
      <c r="G73" s="208"/>
      <c r="H73" s="210">
        <f>SUM(H74:H76)</f>
        <v>0</v>
      </c>
      <c r="I73" s="154">
        <f t="shared" si="35"/>
        <v>0</v>
      </c>
      <c r="J73" s="36">
        <f>SUM(J74:J76)</f>
        <v>0</v>
      </c>
      <c r="K73" s="37">
        <f t="shared" si="36"/>
        <v>0</v>
      </c>
      <c r="L73" s="36">
        <f>SUM(L74:L76)</f>
        <v>0</v>
      </c>
      <c r="M73" s="37">
        <f t="shared" si="37"/>
        <v>0</v>
      </c>
      <c r="N73" s="36">
        <f>SUM(N74:N76)</f>
        <v>0</v>
      </c>
      <c r="O73" s="37">
        <f t="shared" si="38"/>
        <v>0</v>
      </c>
      <c r="P73" s="36">
        <f>SUM(P74:P76)</f>
        <v>0</v>
      </c>
      <c r="Q73" s="37">
        <f t="shared" si="39"/>
        <v>0</v>
      </c>
      <c r="R73" s="36">
        <f>SUM(R74:R76)</f>
        <v>0</v>
      </c>
      <c r="S73" s="37">
        <f t="shared" si="40"/>
        <v>0</v>
      </c>
      <c r="T73" s="36">
        <f>SUM(T74:T76)</f>
        <v>0</v>
      </c>
      <c r="U73" s="37">
        <f t="shared" si="41"/>
        <v>0</v>
      </c>
      <c r="V73" s="36">
        <f>SUM(V74:V76)</f>
        <v>0</v>
      </c>
      <c r="W73" s="37">
        <f t="shared" si="42"/>
        <v>0</v>
      </c>
      <c r="X73" s="36">
        <f>SUM(X74:X76)</f>
        <v>0</v>
      </c>
      <c r="Y73" s="37">
        <f t="shared" si="43"/>
        <v>0</v>
      </c>
      <c r="Z73" s="36">
        <f>SUM(Z74:Z76)</f>
        <v>0</v>
      </c>
      <c r="AA73" s="37">
        <f t="shared" si="44"/>
        <v>0</v>
      </c>
      <c r="AB73" s="36">
        <f>SUM(AB74:AB76)</f>
        <v>0</v>
      </c>
      <c r="AC73" s="37">
        <f t="shared" si="45"/>
        <v>0</v>
      </c>
      <c r="AD73" s="77">
        <f>SUM(AD74:AD76)</f>
        <v>0</v>
      </c>
      <c r="AE73" s="175">
        <f t="shared" si="46"/>
        <v>0</v>
      </c>
    </row>
    <row r="74" spans="1:31" ht="15.75" x14ac:dyDescent="0.3">
      <c r="A74" s="176"/>
      <c r="B74" s="49">
        <v>762</v>
      </c>
      <c r="C74" s="216" t="str">
        <f>IFERROR(VLOOKUP(B74,'Datos de Control'!$C$2:$D$864,2),"")</f>
        <v>Ingresos de créditos</v>
      </c>
      <c r="D74" s="226"/>
      <c r="E74" s="211">
        <v>0</v>
      </c>
      <c r="F74" s="177"/>
      <c r="G74" s="208"/>
      <c r="H74" s="211">
        <f>IF($D74="V",+$E74*I$3,+$E74/12)</f>
        <v>0</v>
      </c>
      <c r="I74" s="152"/>
      <c r="J74" s="31">
        <f t="shared" ref="J74:J75" si="114">IF($D74="V",+$E74*K$3,+$E74/12)</f>
        <v>0</v>
      </c>
      <c r="K74" s="32"/>
      <c r="L74" s="31">
        <f t="shared" ref="L74:L75" si="115">IF($D74="V",+$E74*M$3,+$E74/12)</f>
        <v>0</v>
      </c>
      <c r="M74" s="32"/>
      <c r="N74" s="31">
        <f t="shared" ref="N74:N75" si="116">IF($D74="V",+$E74*O$3,+$E74/12)</f>
        <v>0</v>
      </c>
      <c r="O74" s="32"/>
      <c r="P74" s="31">
        <f t="shared" ref="P74:P75" si="117">IF($D74="V",+$E74*Q$3,+$E74/12)</f>
        <v>0</v>
      </c>
      <c r="Q74" s="32"/>
      <c r="R74" s="31">
        <f t="shared" ref="R74:R75" si="118">IF($D74="V",+$E74*S$3,+$E74/12)</f>
        <v>0</v>
      </c>
      <c r="S74" s="32"/>
      <c r="T74" s="31">
        <f t="shared" ref="T74:T75" si="119">IF($D74="V",+$E74*U$3,+$E74/12)</f>
        <v>0</v>
      </c>
      <c r="U74" s="32"/>
      <c r="V74" s="31">
        <f t="shared" ref="V74:V75" si="120">IF($D74="V",+$E74*W$3,+$E74/12)</f>
        <v>0</v>
      </c>
      <c r="W74" s="32"/>
      <c r="X74" s="31">
        <f t="shared" ref="X74:X75" si="121">IF($D74="V",+$E74*Y$3,+$E74/12)</f>
        <v>0</v>
      </c>
      <c r="Y74" s="32"/>
      <c r="Z74" s="31">
        <f t="shared" ref="Z74:Z75" si="122">IF($D74="V",+$E74*AA$3,+$E74/12)</f>
        <v>0</v>
      </c>
      <c r="AA74" s="32"/>
      <c r="AB74" s="31">
        <f t="shared" ref="AB74:AB75" si="123">IF($D74="V",+$E74*AC$3,+$E74/12)</f>
        <v>0</v>
      </c>
      <c r="AC74" s="32"/>
      <c r="AD74" s="75">
        <f t="shared" ref="AD74:AD75" si="124">IF($D74="V",+$E74*AE$3,+$E74/12)</f>
        <v>0</v>
      </c>
      <c r="AE74" s="177"/>
    </row>
    <row r="75" spans="1:31" ht="15.75" x14ac:dyDescent="0.3">
      <c r="A75" s="176"/>
      <c r="B75" s="49">
        <v>769</v>
      </c>
      <c r="C75" s="216" t="str">
        <f>IFERROR(VLOOKUP(B75,'Datos de Control'!$C$2:$D$864,2),"")</f>
        <v>Otros ingresos financieros</v>
      </c>
      <c r="D75" s="226"/>
      <c r="E75" s="211">
        <v>0</v>
      </c>
      <c r="F75" s="177"/>
      <c r="G75" s="208"/>
      <c r="H75" s="211">
        <f>IF($D75="V",+$E75*I$3,+$E75/12)</f>
        <v>0</v>
      </c>
      <c r="I75" s="152"/>
      <c r="J75" s="31">
        <f t="shared" si="114"/>
        <v>0</v>
      </c>
      <c r="K75" s="32"/>
      <c r="L75" s="31">
        <f t="shared" si="115"/>
        <v>0</v>
      </c>
      <c r="M75" s="32"/>
      <c r="N75" s="31">
        <f t="shared" si="116"/>
        <v>0</v>
      </c>
      <c r="O75" s="32"/>
      <c r="P75" s="31">
        <f t="shared" si="117"/>
        <v>0</v>
      </c>
      <c r="Q75" s="32"/>
      <c r="R75" s="31">
        <f t="shared" si="118"/>
        <v>0</v>
      </c>
      <c r="S75" s="32"/>
      <c r="T75" s="31">
        <f t="shared" si="119"/>
        <v>0</v>
      </c>
      <c r="U75" s="32"/>
      <c r="V75" s="31">
        <f t="shared" si="120"/>
        <v>0</v>
      </c>
      <c r="W75" s="32"/>
      <c r="X75" s="31">
        <f t="shared" si="121"/>
        <v>0</v>
      </c>
      <c r="Y75" s="32"/>
      <c r="Z75" s="31">
        <f t="shared" si="122"/>
        <v>0</v>
      </c>
      <c r="AA75" s="32"/>
      <c r="AB75" s="31">
        <f t="shared" si="123"/>
        <v>0</v>
      </c>
      <c r="AC75" s="32"/>
      <c r="AD75" s="75">
        <f t="shared" si="124"/>
        <v>0</v>
      </c>
      <c r="AE75" s="177"/>
    </row>
    <row r="76" spans="1:31" ht="15" customHeight="1" x14ac:dyDescent="0.3">
      <c r="A76" s="178"/>
      <c r="B76" s="163"/>
      <c r="C76" s="220" t="str">
        <f>IFERROR(VLOOKUP(B76,'Datos de Control'!$C$2:$D$864,2),"")</f>
        <v/>
      </c>
      <c r="D76" s="226"/>
      <c r="E76" s="212"/>
      <c r="F76" s="179">
        <f t="shared" si="34"/>
        <v>0</v>
      </c>
      <c r="G76" s="208"/>
      <c r="H76" s="212"/>
      <c r="I76" s="153">
        <f t="shared" si="35"/>
        <v>0</v>
      </c>
      <c r="J76" s="34"/>
      <c r="K76" s="35">
        <f t="shared" si="36"/>
        <v>0</v>
      </c>
      <c r="L76" s="34"/>
      <c r="M76" s="35">
        <f t="shared" si="37"/>
        <v>0</v>
      </c>
      <c r="N76" s="34"/>
      <c r="O76" s="35">
        <f t="shared" si="38"/>
        <v>0</v>
      </c>
      <c r="P76" s="34"/>
      <c r="Q76" s="35">
        <f t="shared" si="39"/>
        <v>0</v>
      </c>
      <c r="R76" s="34"/>
      <c r="S76" s="35">
        <f t="shared" si="40"/>
        <v>0</v>
      </c>
      <c r="T76" s="34"/>
      <c r="U76" s="35">
        <f t="shared" si="41"/>
        <v>0</v>
      </c>
      <c r="V76" s="34"/>
      <c r="W76" s="35">
        <f t="shared" si="42"/>
        <v>0</v>
      </c>
      <c r="X76" s="34"/>
      <c r="Y76" s="35">
        <f t="shared" si="43"/>
        <v>0</v>
      </c>
      <c r="Z76" s="34"/>
      <c r="AA76" s="35">
        <f t="shared" si="44"/>
        <v>0</v>
      </c>
      <c r="AB76" s="34"/>
      <c r="AC76" s="35">
        <f t="shared" si="45"/>
        <v>0</v>
      </c>
      <c r="AD76" s="88"/>
      <c r="AE76" s="179">
        <f t="shared" si="46"/>
        <v>0</v>
      </c>
    </row>
    <row r="77" spans="1:31" ht="15.75" customHeight="1" x14ac:dyDescent="0.3">
      <c r="A77" s="705" t="s">
        <v>31</v>
      </c>
      <c r="B77" s="706"/>
      <c r="C77" s="707"/>
      <c r="D77" s="226"/>
      <c r="E77" s="210">
        <f>SUM(E78:E81)</f>
        <v>0</v>
      </c>
      <c r="F77" s="175">
        <f t="shared" si="34"/>
        <v>0</v>
      </c>
      <c r="G77" s="208"/>
      <c r="H77" s="210">
        <f>SUM(H78:H81)</f>
        <v>0</v>
      </c>
      <c r="I77" s="154">
        <f t="shared" si="35"/>
        <v>0</v>
      </c>
      <c r="J77" s="36">
        <f>SUM(J78:J81)</f>
        <v>0</v>
      </c>
      <c r="K77" s="37">
        <f t="shared" si="36"/>
        <v>0</v>
      </c>
      <c r="L77" s="36">
        <f>SUM(L78:L81)</f>
        <v>0</v>
      </c>
      <c r="M77" s="37">
        <f t="shared" si="37"/>
        <v>0</v>
      </c>
      <c r="N77" s="36">
        <f>SUM(N78:N81)</f>
        <v>0</v>
      </c>
      <c r="O77" s="37">
        <f t="shared" si="38"/>
        <v>0</v>
      </c>
      <c r="P77" s="36">
        <f>SUM(P78:P81)</f>
        <v>0</v>
      </c>
      <c r="Q77" s="37">
        <f t="shared" si="39"/>
        <v>0</v>
      </c>
      <c r="R77" s="36">
        <f>SUM(R78:R81)</f>
        <v>0</v>
      </c>
      <c r="S77" s="37">
        <f t="shared" si="40"/>
        <v>0</v>
      </c>
      <c r="T77" s="36">
        <f>SUM(T78:T81)</f>
        <v>0</v>
      </c>
      <c r="U77" s="37">
        <f t="shared" si="41"/>
        <v>0</v>
      </c>
      <c r="V77" s="36">
        <f>SUM(V78:V81)</f>
        <v>0</v>
      </c>
      <c r="W77" s="37">
        <f t="shared" si="42"/>
        <v>0</v>
      </c>
      <c r="X77" s="36">
        <f>SUM(X78:X81)</f>
        <v>0</v>
      </c>
      <c r="Y77" s="37">
        <f t="shared" si="43"/>
        <v>0</v>
      </c>
      <c r="Z77" s="36">
        <f>SUM(Z78:Z81)</f>
        <v>0</v>
      </c>
      <c r="AA77" s="37">
        <f t="shared" si="44"/>
        <v>0</v>
      </c>
      <c r="AB77" s="36">
        <f>SUM(AB78:AB81)</f>
        <v>0</v>
      </c>
      <c r="AC77" s="37">
        <f t="shared" si="45"/>
        <v>0</v>
      </c>
      <c r="AD77" s="77">
        <f>SUM(AD78:AD81)</f>
        <v>0</v>
      </c>
      <c r="AE77" s="175">
        <f t="shared" si="46"/>
        <v>0</v>
      </c>
    </row>
    <row r="78" spans="1:31" ht="15.75" x14ac:dyDescent="0.3">
      <c r="A78" s="176"/>
      <c r="B78" s="49">
        <v>662</v>
      </c>
      <c r="C78" s="216" t="str">
        <f>IFERROR(VLOOKUP(B78,'Datos de Control'!$C$2:$D$864,2),"")</f>
        <v>Intereses de deudas</v>
      </c>
      <c r="D78" s="226"/>
      <c r="E78" s="211">
        <v>0</v>
      </c>
      <c r="F78" s="177"/>
      <c r="G78" s="208"/>
      <c r="H78" s="211">
        <f>IF($D78="V",+$E78*I$3,+$E78/12)</f>
        <v>0</v>
      </c>
      <c r="I78" s="152"/>
      <c r="J78" s="31">
        <f t="shared" ref="J78:J80" si="125">IF($D78="V",+$E78*K$3,+$E78/12)</f>
        <v>0</v>
      </c>
      <c r="K78" s="32"/>
      <c r="L78" s="31">
        <f t="shared" ref="L78:L80" si="126">IF($D78="V",+$E78*M$3,+$E78/12)</f>
        <v>0</v>
      </c>
      <c r="M78" s="32"/>
      <c r="N78" s="31">
        <f t="shared" ref="N78:N80" si="127">IF($D78="V",+$E78*O$3,+$E78/12)</f>
        <v>0</v>
      </c>
      <c r="O78" s="32"/>
      <c r="P78" s="31">
        <f t="shared" ref="P78:P80" si="128">IF($D78="V",+$E78*Q$3,+$E78/12)</f>
        <v>0</v>
      </c>
      <c r="Q78" s="32"/>
      <c r="R78" s="31">
        <f t="shared" ref="R78:R80" si="129">IF($D78="V",+$E78*S$3,+$E78/12)</f>
        <v>0</v>
      </c>
      <c r="S78" s="32"/>
      <c r="T78" s="31">
        <f t="shared" ref="T78:T80" si="130">IF($D78="V",+$E78*U$3,+$E78/12)</f>
        <v>0</v>
      </c>
      <c r="U78" s="32"/>
      <c r="V78" s="31">
        <f t="shared" ref="V78:V80" si="131">IF($D78="V",+$E78*W$3,+$E78/12)</f>
        <v>0</v>
      </c>
      <c r="W78" s="32"/>
      <c r="X78" s="31">
        <f t="shared" ref="X78:X80" si="132">IF($D78="V",+$E78*Y$3,+$E78/12)</f>
        <v>0</v>
      </c>
      <c r="Y78" s="32"/>
      <c r="Z78" s="31">
        <f t="shared" ref="Z78:Z80" si="133">IF($D78="V",+$E78*AA$3,+$E78/12)</f>
        <v>0</v>
      </c>
      <c r="AA78" s="32"/>
      <c r="AB78" s="31">
        <f t="shared" ref="AB78:AB80" si="134">IF($D78="V",+$E78*AC$3,+$E78/12)</f>
        <v>0</v>
      </c>
      <c r="AC78" s="32"/>
      <c r="AD78" s="75">
        <f t="shared" ref="AD78:AD80" si="135">IF($D78="V",+$E78*AE$3,+$E78/12)</f>
        <v>0</v>
      </c>
      <c r="AE78" s="177"/>
    </row>
    <row r="79" spans="1:31" ht="15.75" x14ac:dyDescent="0.3">
      <c r="A79" s="176"/>
      <c r="B79" s="49">
        <v>665</v>
      </c>
      <c r="C79" s="216" t="str">
        <f>IFERROR(VLOOKUP(B79,'Datos de Control'!$C$2:$D$864,2),"")</f>
        <v>Intereses descuento de efectos y op. de factoring</v>
      </c>
      <c r="D79" s="226"/>
      <c r="E79" s="211">
        <v>0</v>
      </c>
      <c r="F79" s="177"/>
      <c r="G79" s="208"/>
      <c r="H79" s="211">
        <f>IF($D79="V",+$E79*I$3,+$E79/12)</f>
        <v>0</v>
      </c>
      <c r="I79" s="152"/>
      <c r="J79" s="31">
        <f t="shared" si="125"/>
        <v>0</v>
      </c>
      <c r="K79" s="32"/>
      <c r="L79" s="31">
        <f t="shared" si="126"/>
        <v>0</v>
      </c>
      <c r="M79" s="32"/>
      <c r="N79" s="31">
        <f t="shared" si="127"/>
        <v>0</v>
      </c>
      <c r="O79" s="32"/>
      <c r="P79" s="31">
        <f t="shared" si="128"/>
        <v>0</v>
      </c>
      <c r="Q79" s="32"/>
      <c r="R79" s="31">
        <f t="shared" si="129"/>
        <v>0</v>
      </c>
      <c r="S79" s="32"/>
      <c r="T79" s="31">
        <f t="shared" si="130"/>
        <v>0</v>
      </c>
      <c r="U79" s="32"/>
      <c r="V79" s="31">
        <f t="shared" si="131"/>
        <v>0</v>
      </c>
      <c r="W79" s="32"/>
      <c r="X79" s="31">
        <f t="shared" si="132"/>
        <v>0</v>
      </c>
      <c r="Y79" s="32"/>
      <c r="Z79" s="31">
        <f t="shared" si="133"/>
        <v>0</v>
      </c>
      <c r="AA79" s="32"/>
      <c r="AB79" s="31">
        <f t="shared" si="134"/>
        <v>0</v>
      </c>
      <c r="AC79" s="32"/>
      <c r="AD79" s="75">
        <f t="shared" si="135"/>
        <v>0</v>
      </c>
      <c r="AE79" s="177"/>
    </row>
    <row r="80" spans="1:31" ht="15.75" x14ac:dyDescent="0.3">
      <c r="A80" s="176"/>
      <c r="B80" s="49">
        <v>669</v>
      </c>
      <c r="C80" s="216" t="str">
        <f>IFERROR(VLOOKUP(B80,'Datos de Control'!$C$2:$D$864,2),"")</f>
        <v>Otros gastos financieros</v>
      </c>
      <c r="D80" s="226"/>
      <c r="E80" s="211">
        <v>0</v>
      </c>
      <c r="F80" s="177"/>
      <c r="G80" s="208"/>
      <c r="H80" s="211">
        <f>IF($D80="V",+$E80*I$3,+$E80/12)</f>
        <v>0</v>
      </c>
      <c r="I80" s="152"/>
      <c r="J80" s="31">
        <f t="shared" si="125"/>
        <v>0</v>
      </c>
      <c r="K80" s="32"/>
      <c r="L80" s="31">
        <f t="shared" si="126"/>
        <v>0</v>
      </c>
      <c r="M80" s="32"/>
      <c r="N80" s="31">
        <f t="shared" si="127"/>
        <v>0</v>
      </c>
      <c r="O80" s="32"/>
      <c r="P80" s="31">
        <f t="shared" si="128"/>
        <v>0</v>
      </c>
      <c r="Q80" s="32"/>
      <c r="R80" s="31">
        <f t="shared" si="129"/>
        <v>0</v>
      </c>
      <c r="S80" s="32"/>
      <c r="T80" s="31">
        <f t="shared" si="130"/>
        <v>0</v>
      </c>
      <c r="U80" s="32"/>
      <c r="V80" s="31">
        <f t="shared" si="131"/>
        <v>0</v>
      </c>
      <c r="W80" s="32"/>
      <c r="X80" s="31">
        <f t="shared" si="132"/>
        <v>0</v>
      </c>
      <c r="Y80" s="32"/>
      <c r="Z80" s="31">
        <f t="shared" si="133"/>
        <v>0</v>
      </c>
      <c r="AA80" s="32"/>
      <c r="AB80" s="31">
        <f t="shared" si="134"/>
        <v>0</v>
      </c>
      <c r="AC80" s="32"/>
      <c r="AD80" s="75">
        <f t="shared" si="135"/>
        <v>0</v>
      </c>
      <c r="AE80" s="177"/>
    </row>
    <row r="81" spans="1:31" ht="15" customHeight="1" x14ac:dyDescent="0.3">
      <c r="A81" s="178"/>
      <c r="B81" s="163"/>
      <c r="C81" s="220" t="str">
        <f>IFERROR(VLOOKUP(B81,'Datos de Control'!$C$2:$D$864,2),"")</f>
        <v/>
      </c>
      <c r="D81" s="226"/>
      <c r="E81" s="212"/>
      <c r="F81" s="179">
        <f t="shared" si="34"/>
        <v>0</v>
      </c>
      <c r="G81" s="208"/>
      <c r="H81" s="212"/>
      <c r="I81" s="153">
        <f t="shared" si="35"/>
        <v>0</v>
      </c>
      <c r="J81" s="34"/>
      <c r="K81" s="35">
        <f t="shared" si="36"/>
        <v>0</v>
      </c>
      <c r="L81" s="34"/>
      <c r="M81" s="35">
        <f t="shared" si="37"/>
        <v>0</v>
      </c>
      <c r="N81" s="34"/>
      <c r="O81" s="35">
        <f t="shared" si="38"/>
        <v>0</v>
      </c>
      <c r="P81" s="34"/>
      <c r="Q81" s="35">
        <f t="shared" si="39"/>
        <v>0</v>
      </c>
      <c r="R81" s="34"/>
      <c r="S81" s="35">
        <f t="shared" si="40"/>
        <v>0</v>
      </c>
      <c r="T81" s="34"/>
      <c r="U81" s="35">
        <f t="shared" si="41"/>
        <v>0</v>
      </c>
      <c r="V81" s="34"/>
      <c r="W81" s="35">
        <f t="shared" si="42"/>
        <v>0</v>
      </c>
      <c r="X81" s="34"/>
      <c r="Y81" s="35">
        <f t="shared" si="43"/>
        <v>0</v>
      </c>
      <c r="Z81" s="34"/>
      <c r="AA81" s="35">
        <f t="shared" si="44"/>
        <v>0</v>
      </c>
      <c r="AB81" s="34"/>
      <c r="AC81" s="35">
        <f t="shared" si="45"/>
        <v>0</v>
      </c>
      <c r="AD81" s="88"/>
      <c r="AE81" s="179">
        <f t="shared" si="46"/>
        <v>0</v>
      </c>
    </row>
    <row r="82" spans="1:31" ht="15.75" customHeight="1" x14ac:dyDescent="0.3">
      <c r="A82" s="705" t="s">
        <v>894</v>
      </c>
      <c r="B82" s="706"/>
      <c r="C82" s="707"/>
      <c r="D82" s="226"/>
      <c r="E82" s="210">
        <f>SUM(E83:E85)</f>
        <v>0</v>
      </c>
      <c r="F82" s="175">
        <f t="shared" si="34"/>
        <v>0</v>
      </c>
      <c r="G82" s="208"/>
      <c r="H82" s="210">
        <f>SUM(H83:H85)</f>
        <v>0</v>
      </c>
      <c r="I82" s="154">
        <f t="shared" si="35"/>
        <v>0</v>
      </c>
      <c r="J82" s="36">
        <f>SUM(J83:J85)</f>
        <v>0</v>
      </c>
      <c r="K82" s="37">
        <f t="shared" si="36"/>
        <v>0</v>
      </c>
      <c r="L82" s="36">
        <f>SUM(L83:L85)</f>
        <v>0</v>
      </c>
      <c r="M82" s="37">
        <f t="shared" si="37"/>
        <v>0</v>
      </c>
      <c r="N82" s="36">
        <f>SUM(N83:N85)</f>
        <v>0</v>
      </c>
      <c r="O82" s="37">
        <f t="shared" si="38"/>
        <v>0</v>
      </c>
      <c r="P82" s="36">
        <f>SUM(P83:P85)</f>
        <v>0</v>
      </c>
      <c r="Q82" s="37">
        <f t="shared" si="39"/>
        <v>0</v>
      </c>
      <c r="R82" s="36">
        <f>SUM(R83:R85)</f>
        <v>0</v>
      </c>
      <c r="S82" s="37">
        <f t="shared" si="40"/>
        <v>0</v>
      </c>
      <c r="T82" s="36">
        <f>SUM(T83:T85)</f>
        <v>0</v>
      </c>
      <c r="U82" s="37">
        <f t="shared" si="41"/>
        <v>0</v>
      </c>
      <c r="V82" s="36">
        <f>SUM(V83:V85)</f>
        <v>0</v>
      </c>
      <c r="W82" s="37">
        <f t="shared" si="42"/>
        <v>0</v>
      </c>
      <c r="X82" s="36">
        <f>SUM(X83:X85)</f>
        <v>0</v>
      </c>
      <c r="Y82" s="37">
        <f t="shared" si="43"/>
        <v>0</v>
      </c>
      <c r="Z82" s="36">
        <f>SUM(Z83:Z85)</f>
        <v>0</v>
      </c>
      <c r="AA82" s="37">
        <f t="shared" si="44"/>
        <v>0</v>
      </c>
      <c r="AB82" s="36">
        <f>SUM(AB83:AB85)</f>
        <v>0</v>
      </c>
      <c r="AC82" s="37">
        <f t="shared" si="45"/>
        <v>0</v>
      </c>
      <c r="AD82" s="77">
        <f>SUM(AD83:AD85)</f>
        <v>0</v>
      </c>
      <c r="AE82" s="175">
        <f t="shared" si="46"/>
        <v>0</v>
      </c>
    </row>
    <row r="83" spans="1:31" ht="15.75" x14ac:dyDescent="0.3">
      <c r="A83" s="176"/>
      <c r="B83" s="49">
        <v>663</v>
      </c>
      <c r="C83" s="216" t="str">
        <f>IFERROR(VLOOKUP(B83,'Datos de Control'!$C$2:$D$864,2),"")</f>
        <v>Pérdidas por valoración inst. finan. valor razonable</v>
      </c>
      <c r="D83" s="226"/>
      <c r="E83" s="211">
        <v>0</v>
      </c>
      <c r="F83" s="177"/>
      <c r="G83" s="208"/>
      <c r="H83" s="211">
        <f>IF($D83="V",+$E83*I$3,+$E83/12)</f>
        <v>0</v>
      </c>
      <c r="I83" s="152"/>
      <c r="J83" s="31">
        <f t="shared" ref="J83:J84" si="136">IF($D83="V",+$E83*K$3,+$E83/12)</f>
        <v>0</v>
      </c>
      <c r="K83" s="32"/>
      <c r="L83" s="31">
        <f t="shared" ref="L83:L84" si="137">IF($D83="V",+$E83*M$3,+$E83/12)</f>
        <v>0</v>
      </c>
      <c r="M83" s="32"/>
      <c r="N83" s="31">
        <f t="shared" ref="N83:N84" si="138">IF($D83="V",+$E83*O$3,+$E83/12)</f>
        <v>0</v>
      </c>
      <c r="O83" s="32"/>
      <c r="P83" s="31">
        <f t="shared" ref="P83:P84" si="139">IF($D83="V",+$E83*Q$3,+$E83/12)</f>
        <v>0</v>
      </c>
      <c r="Q83" s="32"/>
      <c r="R83" s="31">
        <f t="shared" ref="R83:R84" si="140">IF($D83="V",+$E83*S$3,+$E83/12)</f>
        <v>0</v>
      </c>
      <c r="S83" s="32"/>
      <c r="T83" s="31">
        <f t="shared" ref="T83:T84" si="141">IF($D83="V",+$E83*U$3,+$E83/12)</f>
        <v>0</v>
      </c>
      <c r="U83" s="32"/>
      <c r="V83" s="31">
        <f t="shared" ref="V83:V84" si="142">IF($D83="V",+$E83*W$3,+$E83/12)</f>
        <v>0</v>
      </c>
      <c r="W83" s="32"/>
      <c r="X83" s="31">
        <f t="shared" ref="X83:X84" si="143">IF($D83="V",+$E83*Y$3,+$E83/12)</f>
        <v>0</v>
      </c>
      <c r="Y83" s="32"/>
      <c r="Z83" s="31">
        <f t="shared" ref="Z83:Z84" si="144">IF($D83="V",+$E83*AA$3,+$E83/12)</f>
        <v>0</v>
      </c>
      <c r="AA83" s="32"/>
      <c r="AB83" s="31">
        <f t="shared" ref="AB83:AB84" si="145">IF($D83="V",+$E83*AC$3,+$E83/12)</f>
        <v>0</v>
      </c>
      <c r="AC83" s="32"/>
      <c r="AD83" s="75">
        <f t="shared" ref="AD83:AD84" si="146">IF($D83="V",+$E83*AE$3,+$E83/12)</f>
        <v>0</v>
      </c>
      <c r="AE83" s="177"/>
    </row>
    <row r="84" spans="1:31" ht="15.75" x14ac:dyDescent="0.3">
      <c r="A84" s="176"/>
      <c r="B84" s="49">
        <v>763</v>
      </c>
      <c r="C84" s="216" t="str">
        <f>IFERROR(VLOOKUP(B84,'Datos de Control'!$C$2:$D$864,2),"")</f>
        <v>Benef. por valoración de inst. financ. valor razonable</v>
      </c>
      <c r="D84" s="226"/>
      <c r="E84" s="211">
        <v>0</v>
      </c>
      <c r="F84" s="177"/>
      <c r="G84" s="208"/>
      <c r="H84" s="211">
        <f>IF($D84="V",+$E84*I$3,+$E84/12)</f>
        <v>0</v>
      </c>
      <c r="I84" s="152"/>
      <c r="J84" s="31">
        <f t="shared" si="136"/>
        <v>0</v>
      </c>
      <c r="K84" s="32"/>
      <c r="L84" s="31">
        <f t="shared" si="137"/>
        <v>0</v>
      </c>
      <c r="M84" s="32"/>
      <c r="N84" s="31">
        <f t="shared" si="138"/>
        <v>0</v>
      </c>
      <c r="O84" s="32"/>
      <c r="P84" s="31">
        <f t="shared" si="139"/>
        <v>0</v>
      </c>
      <c r="Q84" s="32"/>
      <c r="R84" s="31">
        <f t="shared" si="140"/>
        <v>0</v>
      </c>
      <c r="S84" s="32"/>
      <c r="T84" s="31">
        <f t="shared" si="141"/>
        <v>0</v>
      </c>
      <c r="U84" s="32"/>
      <c r="V84" s="31">
        <f t="shared" si="142"/>
        <v>0</v>
      </c>
      <c r="W84" s="32"/>
      <c r="X84" s="31">
        <f t="shared" si="143"/>
        <v>0</v>
      </c>
      <c r="Y84" s="32"/>
      <c r="Z84" s="31">
        <f t="shared" si="144"/>
        <v>0</v>
      </c>
      <c r="AA84" s="32"/>
      <c r="AB84" s="31">
        <f t="shared" si="145"/>
        <v>0</v>
      </c>
      <c r="AC84" s="32"/>
      <c r="AD84" s="75">
        <f t="shared" si="146"/>
        <v>0</v>
      </c>
      <c r="AE84" s="177"/>
    </row>
    <row r="85" spans="1:31" ht="15" customHeight="1" x14ac:dyDescent="0.3">
      <c r="A85" s="178"/>
      <c r="B85" s="163"/>
      <c r="C85" s="220" t="str">
        <f>IFERROR(VLOOKUP(B85,'Datos de Control'!$C$2:$D$864,2),"")</f>
        <v/>
      </c>
      <c r="D85" s="226"/>
      <c r="E85" s="212"/>
      <c r="F85" s="179">
        <f t="shared" si="34"/>
        <v>0</v>
      </c>
      <c r="G85" s="208"/>
      <c r="H85" s="212"/>
      <c r="I85" s="153">
        <f t="shared" si="35"/>
        <v>0</v>
      </c>
      <c r="J85" s="34"/>
      <c r="K85" s="35">
        <f t="shared" si="36"/>
        <v>0</v>
      </c>
      <c r="L85" s="34"/>
      <c r="M85" s="35">
        <f t="shared" si="37"/>
        <v>0</v>
      </c>
      <c r="N85" s="34"/>
      <c r="O85" s="35">
        <f t="shared" si="38"/>
        <v>0</v>
      </c>
      <c r="P85" s="34"/>
      <c r="Q85" s="35">
        <f t="shared" si="39"/>
        <v>0</v>
      </c>
      <c r="R85" s="34"/>
      <c r="S85" s="35">
        <f t="shared" si="40"/>
        <v>0</v>
      </c>
      <c r="T85" s="34"/>
      <c r="U85" s="35">
        <f t="shared" si="41"/>
        <v>0</v>
      </c>
      <c r="V85" s="34"/>
      <c r="W85" s="35">
        <f t="shared" si="42"/>
        <v>0</v>
      </c>
      <c r="X85" s="34"/>
      <c r="Y85" s="35">
        <f t="shared" si="43"/>
        <v>0</v>
      </c>
      <c r="Z85" s="34"/>
      <c r="AA85" s="35">
        <f t="shared" si="44"/>
        <v>0</v>
      </c>
      <c r="AB85" s="34"/>
      <c r="AC85" s="35">
        <f t="shared" si="45"/>
        <v>0</v>
      </c>
      <c r="AD85" s="88"/>
      <c r="AE85" s="179">
        <f t="shared" si="46"/>
        <v>0</v>
      </c>
    </row>
    <row r="86" spans="1:31" ht="15.75" customHeight="1" x14ac:dyDescent="0.3">
      <c r="A86" s="705" t="s">
        <v>32</v>
      </c>
      <c r="B86" s="706"/>
      <c r="C86" s="707"/>
      <c r="D86" s="226"/>
      <c r="E86" s="210">
        <f>SUM(E87:E89)</f>
        <v>0</v>
      </c>
      <c r="F86" s="175">
        <f t="shared" si="34"/>
        <v>0</v>
      </c>
      <c r="G86" s="208"/>
      <c r="H86" s="210">
        <f>SUM(H87:H89)</f>
        <v>0</v>
      </c>
      <c r="I86" s="154">
        <f t="shared" si="35"/>
        <v>0</v>
      </c>
      <c r="J86" s="36">
        <f>SUM(J87:J89)</f>
        <v>0</v>
      </c>
      <c r="K86" s="37">
        <f t="shared" si="36"/>
        <v>0</v>
      </c>
      <c r="L86" s="36">
        <f>SUM(L87:L89)</f>
        <v>0</v>
      </c>
      <c r="M86" s="37">
        <f t="shared" si="37"/>
        <v>0</v>
      </c>
      <c r="N86" s="36">
        <f>SUM(N87:N89)</f>
        <v>0</v>
      </c>
      <c r="O86" s="37">
        <f t="shared" si="38"/>
        <v>0</v>
      </c>
      <c r="P86" s="36">
        <f>SUM(P87:P89)</f>
        <v>0</v>
      </c>
      <c r="Q86" s="37">
        <f t="shared" si="39"/>
        <v>0</v>
      </c>
      <c r="R86" s="36">
        <f>SUM(R87:R89)</f>
        <v>0</v>
      </c>
      <c r="S86" s="37">
        <f t="shared" si="40"/>
        <v>0</v>
      </c>
      <c r="T86" s="36">
        <f>SUM(T87:T89)</f>
        <v>0</v>
      </c>
      <c r="U86" s="37">
        <f t="shared" si="41"/>
        <v>0</v>
      </c>
      <c r="V86" s="36">
        <f>SUM(V87:V89)</f>
        <v>0</v>
      </c>
      <c r="W86" s="37">
        <f t="shared" si="42"/>
        <v>0</v>
      </c>
      <c r="X86" s="36">
        <f>SUM(X87:X89)</f>
        <v>0</v>
      </c>
      <c r="Y86" s="37">
        <f t="shared" si="43"/>
        <v>0</v>
      </c>
      <c r="Z86" s="36">
        <f>SUM(Z87:Z89)</f>
        <v>0</v>
      </c>
      <c r="AA86" s="37">
        <f t="shared" si="44"/>
        <v>0</v>
      </c>
      <c r="AB86" s="36">
        <f>SUM(AB87:AB89)</f>
        <v>0</v>
      </c>
      <c r="AC86" s="37">
        <f t="shared" si="45"/>
        <v>0</v>
      </c>
      <c r="AD86" s="77">
        <f>SUM(AD87:AD89)</f>
        <v>0</v>
      </c>
      <c r="AE86" s="175">
        <f t="shared" si="46"/>
        <v>0</v>
      </c>
    </row>
    <row r="87" spans="1:31" ht="15.75" x14ac:dyDescent="0.3">
      <c r="A87" s="176"/>
      <c r="B87" s="49">
        <v>668</v>
      </c>
      <c r="C87" s="216" t="str">
        <f>IFERROR(VLOOKUP(B87,'Datos de Control'!$C$2:$D$864,2),"")</f>
        <v>Diferencias negativas de cambio</v>
      </c>
      <c r="D87" s="226"/>
      <c r="E87" s="211">
        <v>0</v>
      </c>
      <c r="F87" s="177"/>
      <c r="G87" s="208"/>
      <c r="H87" s="211">
        <f>IF($D87="V",+$E87*I$3,+$E87/12)</f>
        <v>0</v>
      </c>
      <c r="I87" s="152"/>
      <c r="J87" s="31">
        <f t="shared" ref="J87:J88" si="147">IF($D87="V",+$E87*K$3,+$E87/12)</f>
        <v>0</v>
      </c>
      <c r="K87" s="32"/>
      <c r="L87" s="31">
        <f t="shared" ref="L87:L88" si="148">IF($D87="V",+$E87*M$3,+$E87/12)</f>
        <v>0</v>
      </c>
      <c r="M87" s="32"/>
      <c r="N87" s="31">
        <f t="shared" ref="N87:N88" si="149">IF($D87="V",+$E87*O$3,+$E87/12)</f>
        <v>0</v>
      </c>
      <c r="O87" s="32"/>
      <c r="P87" s="31">
        <f t="shared" ref="P87:P88" si="150">IF($D87="V",+$E87*Q$3,+$E87/12)</f>
        <v>0</v>
      </c>
      <c r="Q87" s="32"/>
      <c r="R87" s="31">
        <f t="shared" ref="R87:R88" si="151">IF($D87="V",+$E87*S$3,+$E87/12)</f>
        <v>0</v>
      </c>
      <c r="S87" s="32"/>
      <c r="T87" s="31">
        <f t="shared" ref="T87:T88" si="152">IF($D87="V",+$E87*U$3,+$E87/12)</f>
        <v>0</v>
      </c>
      <c r="U87" s="32"/>
      <c r="V87" s="31">
        <f t="shared" ref="V87:V88" si="153">IF($D87="V",+$E87*W$3,+$E87/12)</f>
        <v>0</v>
      </c>
      <c r="W87" s="32"/>
      <c r="X87" s="31">
        <f t="shared" ref="X87:X88" si="154">IF($D87="V",+$E87*Y$3,+$E87/12)</f>
        <v>0</v>
      </c>
      <c r="Y87" s="32"/>
      <c r="Z87" s="31">
        <f t="shared" ref="Z87:Z88" si="155">IF($D87="V",+$E87*AA$3,+$E87/12)</f>
        <v>0</v>
      </c>
      <c r="AA87" s="32"/>
      <c r="AB87" s="31">
        <f t="shared" ref="AB87:AB88" si="156">IF($D87="V",+$E87*AC$3,+$E87/12)</f>
        <v>0</v>
      </c>
      <c r="AC87" s="32"/>
      <c r="AD87" s="75">
        <f t="shared" ref="AD87:AD88" si="157">IF($D87="V",+$E87*AE$3,+$E87/12)</f>
        <v>0</v>
      </c>
      <c r="AE87" s="177"/>
    </row>
    <row r="88" spans="1:31" ht="15.75" x14ac:dyDescent="0.3">
      <c r="A88" s="176"/>
      <c r="B88" s="49">
        <v>768</v>
      </c>
      <c r="C88" s="216" t="str">
        <f>IFERROR(VLOOKUP(B88,'Datos de Control'!$C$2:$D$864,2),"")</f>
        <v xml:space="preserve">Diferencias positivas de cambio </v>
      </c>
      <c r="D88" s="226"/>
      <c r="E88" s="211">
        <v>0</v>
      </c>
      <c r="F88" s="177"/>
      <c r="G88" s="208"/>
      <c r="H88" s="211">
        <f>IF($D88="V",+$E88*I$3,+$E88/12)</f>
        <v>0</v>
      </c>
      <c r="I88" s="152"/>
      <c r="J88" s="31">
        <f t="shared" si="147"/>
        <v>0</v>
      </c>
      <c r="K88" s="32"/>
      <c r="L88" s="31">
        <f t="shared" si="148"/>
        <v>0</v>
      </c>
      <c r="M88" s="32"/>
      <c r="N88" s="31">
        <f t="shared" si="149"/>
        <v>0</v>
      </c>
      <c r="O88" s="32"/>
      <c r="P88" s="31">
        <f t="shared" si="150"/>
        <v>0</v>
      </c>
      <c r="Q88" s="32"/>
      <c r="R88" s="31">
        <f t="shared" si="151"/>
        <v>0</v>
      </c>
      <c r="S88" s="32"/>
      <c r="T88" s="31">
        <f t="shared" si="152"/>
        <v>0</v>
      </c>
      <c r="U88" s="32"/>
      <c r="V88" s="31">
        <f t="shared" si="153"/>
        <v>0</v>
      </c>
      <c r="W88" s="32"/>
      <c r="X88" s="31">
        <f t="shared" si="154"/>
        <v>0</v>
      </c>
      <c r="Y88" s="32"/>
      <c r="Z88" s="31">
        <f t="shared" si="155"/>
        <v>0</v>
      </c>
      <c r="AA88" s="32"/>
      <c r="AB88" s="31">
        <f t="shared" si="156"/>
        <v>0</v>
      </c>
      <c r="AC88" s="32"/>
      <c r="AD88" s="75">
        <f t="shared" si="157"/>
        <v>0</v>
      </c>
      <c r="AE88" s="177"/>
    </row>
    <row r="89" spans="1:31" ht="15" customHeight="1" x14ac:dyDescent="0.3">
      <c r="A89" s="178"/>
      <c r="B89" s="163"/>
      <c r="C89" s="220" t="str">
        <f>IFERROR(VLOOKUP(B89,'Datos de Control'!$C$2:$D$864,2),"")</f>
        <v/>
      </c>
      <c r="D89" s="226"/>
      <c r="E89" s="212"/>
      <c r="F89" s="179">
        <f t="shared" si="34"/>
        <v>0</v>
      </c>
      <c r="G89" s="208"/>
      <c r="H89" s="212"/>
      <c r="I89" s="153">
        <f t="shared" si="35"/>
        <v>0</v>
      </c>
      <c r="J89" s="34"/>
      <c r="K89" s="35">
        <f t="shared" si="36"/>
        <v>0</v>
      </c>
      <c r="L89" s="34"/>
      <c r="M89" s="35">
        <f t="shared" si="37"/>
        <v>0</v>
      </c>
      <c r="N89" s="34"/>
      <c r="O89" s="35">
        <f t="shared" si="38"/>
        <v>0</v>
      </c>
      <c r="P89" s="34"/>
      <c r="Q89" s="35">
        <f t="shared" si="39"/>
        <v>0</v>
      </c>
      <c r="R89" s="34"/>
      <c r="S89" s="35">
        <f t="shared" si="40"/>
        <v>0</v>
      </c>
      <c r="T89" s="34"/>
      <c r="U89" s="35">
        <f t="shared" si="41"/>
        <v>0</v>
      </c>
      <c r="V89" s="34"/>
      <c r="W89" s="35">
        <f t="shared" si="42"/>
        <v>0</v>
      </c>
      <c r="X89" s="34"/>
      <c r="Y89" s="35">
        <f t="shared" si="43"/>
        <v>0</v>
      </c>
      <c r="Z89" s="34"/>
      <c r="AA89" s="35">
        <f t="shared" si="44"/>
        <v>0</v>
      </c>
      <c r="AB89" s="34"/>
      <c r="AC89" s="35">
        <f t="shared" si="45"/>
        <v>0</v>
      </c>
      <c r="AD89" s="88"/>
      <c r="AE89" s="179">
        <f t="shared" si="46"/>
        <v>0</v>
      </c>
    </row>
    <row r="90" spans="1:31" ht="15.75" customHeight="1" x14ac:dyDescent="0.3">
      <c r="A90" s="705" t="s">
        <v>33</v>
      </c>
      <c r="B90" s="706"/>
      <c r="C90" s="707"/>
      <c r="D90" s="226"/>
      <c r="E90" s="210">
        <f>SUM(E91:E93)</f>
        <v>0</v>
      </c>
      <c r="F90" s="175">
        <f t="shared" si="34"/>
        <v>0</v>
      </c>
      <c r="G90" s="208"/>
      <c r="H90" s="210">
        <f>SUM(H91:H93)</f>
        <v>0</v>
      </c>
      <c r="I90" s="154">
        <f t="shared" si="35"/>
        <v>0</v>
      </c>
      <c r="J90" s="36">
        <f>SUM(J91:J93)</f>
        <v>0</v>
      </c>
      <c r="K90" s="37">
        <f t="shared" si="36"/>
        <v>0</v>
      </c>
      <c r="L90" s="36">
        <f>SUM(L91:L93)</f>
        <v>0</v>
      </c>
      <c r="M90" s="37">
        <f t="shared" si="37"/>
        <v>0</v>
      </c>
      <c r="N90" s="36">
        <f>SUM(N91:N93)</f>
        <v>0</v>
      </c>
      <c r="O90" s="37">
        <f t="shared" si="38"/>
        <v>0</v>
      </c>
      <c r="P90" s="36">
        <f>SUM(P91:P93)</f>
        <v>0</v>
      </c>
      <c r="Q90" s="37">
        <f t="shared" si="39"/>
        <v>0</v>
      </c>
      <c r="R90" s="36">
        <f>SUM(R91:R93)</f>
        <v>0</v>
      </c>
      <c r="S90" s="37">
        <f t="shared" si="40"/>
        <v>0</v>
      </c>
      <c r="T90" s="36">
        <f>SUM(T91:T93)</f>
        <v>0</v>
      </c>
      <c r="U90" s="37">
        <f t="shared" si="41"/>
        <v>0</v>
      </c>
      <c r="V90" s="36">
        <f>SUM(V91:V93)</f>
        <v>0</v>
      </c>
      <c r="W90" s="37">
        <f t="shared" si="42"/>
        <v>0</v>
      </c>
      <c r="X90" s="36">
        <f>SUM(X91:X93)</f>
        <v>0</v>
      </c>
      <c r="Y90" s="37">
        <f t="shared" si="43"/>
        <v>0</v>
      </c>
      <c r="Z90" s="36">
        <f>SUM(Z91:Z93)</f>
        <v>0</v>
      </c>
      <c r="AA90" s="37">
        <f t="shared" si="44"/>
        <v>0</v>
      </c>
      <c r="AB90" s="36">
        <f>SUM(AB91:AB93)</f>
        <v>0</v>
      </c>
      <c r="AC90" s="37">
        <f t="shared" si="45"/>
        <v>0</v>
      </c>
      <c r="AD90" s="77">
        <f>SUM(AD91:AD93)</f>
        <v>0</v>
      </c>
      <c r="AE90" s="175">
        <f t="shared" si="46"/>
        <v>0</v>
      </c>
    </row>
    <row r="91" spans="1:31" ht="15.75" x14ac:dyDescent="0.3">
      <c r="A91" s="176"/>
      <c r="B91" s="49">
        <v>766</v>
      </c>
      <c r="C91" s="216" t="str">
        <f>IFERROR(VLOOKUP(B91,'Datos de Control'!$C$2:$D$864,2),"")</f>
        <v>Benef. participaciones y valores represent. de deuda</v>
      </c>
      <c r="D91" s="226"/>
      <c r="E91" s="211">
        <v>0</v>
      </c>
      <c r="F91" s="177"/>
      <c r="G91" s="208"/>
      <c r="H91" s="211">
        <f>IF($D91="V",+$E91*I$3,+$E91/12)</f>
        <v>0</v>
      </c>
      <c r="I91" s="152"/>
      <c r="J91" s="31">
        <f t="shared" ref="J91:J92" si="158">IF($D91="V",+$E91*K$3,+$E91/12)</f>
        <v>0</v>
      </c>
      <c r="K91" s="32"/>
      <c r="L91" s="31">
        <f t="shared" ref="L91:L92" si="159">IF($D91="V",+$E91*M$3,+$E91/12)</f>
        <v>0</v>
      </c>
      <c r="M91" s="32"/>
      <c r="N91" s="31">
        <f t="shared" ref="N91:N92" si="160">IF($D91="V",+$E91*O$3,+$E91/12)</f>
        <v>0</v>
      </c>
      <c r="O91" s="32"/>
      <c r="P91" s="31">
        <f t="shared" ref="P91:P92" si="161">IF($D91="V",+$E91*Q$3,+$E91/12)</f>
        <v>0</v>
      </c>
      <c r="Q91" s="32"/>
      <c r="R91" s="31">
        <f t="shared" ref="R91:R92" si="162">IF($D91="V",+$E91*S$3,+$E91/12)</f>
        <v>0</v>
      </c>
      <c r="S91" s="32"/>
      <c r="T91" s="31">
        <f t="shared" ref="T91:T92" si="163">IF($D91="V",+$E91*U$3,+$E91/12)</f>
        <v>0</v>
      </c>
      <c r="U91" s="32"/>
      <c r="V91" s="31">
        <f t="shared" ref="V91:V92" si="164">IF($D91="V",+$E91*W$3,+$E91/12)</f>
        <v>0</v>
      </c>
      <c r="W91" s="32"/>
      <c r="X91" s="31">
        <f t="shared" ref="X91:X92" si="165">IF($D91="V",+$E91*Y$3,+$E91/12)</f>
        <v>0</v>
      </c>
      <c r="Y91" s="32"/>
      <c r="Z91" s="31">
        <f t="shared" ref="Z91:Z92" si="166">IF($D91="V",+$E91*AA$3,+$E91/12)</f>
        <v>0</v>
      </c>
      <c r="AA91" s="32"/>
      <c r="AB91" s="31">
        <f t="shared" ref="AB91:AB92" si="167">IF($D91="V",+$E91*AC$3,+$E91/12)</f>
        <v>0</v>
      </c>
      <c r="AC91" s="32"/>
      <c r="AD91" s="75">
        <f t="shared" ref="AD91:AD92" si="168">IF($D91="V",+$E91*AE$3,+$E91/12)</f>
        <v>0</v>
      </c>
      <c r="AE91" s="177"/>
    </row>
    <row r="92" spans="1:31" ht="15.75" x14ac:dyDescent="0.3">
      <c r="A92" s="176"/>
      <c r="B92" s="49">
        <v>666</v>
      </c>
      <c r="C92" s="216" t="str">
        <f>IFERROR(VLOOKUP(B92,'Datos de Control'!$C$2:$D$864,2),"")</f>
        <v>Pérdidas en participaciones y valores rep. de deuda</v>
      </c>
      <c r="D92" s="226"/>
      <c r="E92" s="211">
        <v>0</v>
      </c>
      <c r="F92" s="177"/>
      <c r="G92" s="208"/>
      <c r="H92" s="211">
        <f>IF($D92="V",+$E92*I$3,+$E92/12)</f>
        <v>0</v>
      </c>
      <c r="I92" s="152"/>
      <c r="J92" s="31">
        <f t="shared" si="158"/>
        <v>0</v>
      </c>
      <c r="K92" s="32"/>
      <c r="L92" s="31">
        <f t="shared" si="159"/>
        <v>0</v>
      </c>
      <c r="M92" s="32"/>
      <c r="N92" s="31">
        <f t="shared" si="160"/>
        <v>0</v>
      </c>
      <c r="O92" s="32"/>
      <c r="P92" s="31">
        <f t="shared" si="161"/>
        <v>0</v>
      </c>
      <c r="Q92" s="32"/>
      <c r="R92" s="31">
        <f t="shared" si="162"/>
        <v>0</v>
      </c>
      <c r="S92" s="32"/>
      <c r="T92" s="31">
        <f t="shared" si="163"/>
        <v>0</v>
      </c>
      <c r="U92" s="32"/>
      <c r="V92" s="31">
        <f t="shared" si="164"/>
        <v>0</v>
      </c>
      <c r="W92" s="32"/>
      <c r="X92" s="31">
        <f t="shared" si="165"/>
        <v>0</v>
      </c>
      <c r="Y92" s="32"/>
      <c r="Z92" s="31">
        <f t="shared" si="166"/>
        <v>0</v>
      </c>
      <c r="AA92" s="32"/>
      <c r="AB92" s="31">
        <f t="shared" si="167"/>
        <v>0</v>
      </c>
      <c r="AC92" s="32"/>
      <c r="AD92" s="75">
        <f t="shared" si="168"/>
        <v>0</v>
      </c>
      <c r="AE92" s="177"/>
    </row>
    <row r="93" spans="1:31" ht="15.75" customHeight="1" thickBot="1" x14ac:dyDescent="0.35">
      <c r="A93" s="176"/>
      <c r="B93" s="49"/>
      <c r="C93" s="219" t="str">
        <f>IFERROR(VLOOKUP(B93,'Datos de Control'!$C$2:$D$864,2),"")</f>
        <v/>
      </c>
      <c r="D93" s="226"/>
      <c r="E93" s="213"/>
      <c r="F93" s="180">
        <f t="shared" ref="F93:F101" si="169">IFERROR(E93*100/E$4,"")</f>
        <v>0</v>
      </c>
      <c r="G93" s="208"/>
      <c r="H93" s="213"/>
      <c r="I93" s="156">
        <f t="shared" ref="I93:I94" si="170">IFERROR(H93*100/H$4,"")</f>
        <v>0</v>
      </c>
      <c r="J93" s="40"/>
      <c r="K93" s="41">
        <f t="shared" ref="K93:K94" si="171">IFERROR(J93*100/J$4,"")</f>
        <v>0</v>
      </c>
      <c r="L93" s="40"/>
      <c r="M93" s="41">
        <f t="shared" ref="M93:M94" si="172">IFERROR(L93*100/L$4,"")</f>
        <v>0</v>
      </c>
      <c r="N93" s="40"/>
      <c r="O93" s="41">
        <f t="shared" ref="O93:O94" si="173">IFERROR(N93*100/N$4,"")</f>
        <v>0</v>
      </c>
      <c r="P93" s="40"/>
      <c r="Q93" s="41">
        <f t="shared" ref="Q93:Q94" si="174">IFERROR(P93*100/P$4,"")</f>
        <v>0</v>
      </c>
      <c r="R93" s="40"/>
      <c r="S93" s="41">
        <f t="shared" ref="S93:S94" si="175">IFERROR(R93*100/R$4,"")</f>
        <v>0</v>
      </c>
      <c r="T93" s="40"/>
      <c r="U93" s="41">
        <f t="shared" ref="U93:U94" si="176">IFERROR(T93*100/T$4,"")</f>
        <v>0</v>
      </c>
      <c r="V93" s="40"/>
      <c r="W93" s="41">
        <f t="shared" ref="W93:W94" si="177">IFERROR(V93*100/V$4,"")</f>
        <v>0</v>
      </c>
      <c r="X93" s="40"/>
      <c r="Y93" s="41">
        <f t="shared" ref="Y93:Y94" si="178">IFERROR(X93*100/X$4,"")</f>
        <v>0</v>
      </c>
      <c r="Z93" s="40"/>
      <c r="AA93" s="41">
        <f t="shared" ref="AA93:AA94" si="179">IFERROR(Z93*100/Z$4,"")</f>
        <v>0</v>
      </c>
      <c r="AB93" s="40"/>
      <c r="AC93" s="41">
        <f t="shared" ref="AC93:AC94" si="180">IFERROR(AB93*100/AB$4,"")</f>
        <v>0</v>
      </c>
      <c r="AD93" s="117"/>
      <c r="AE93" s="180">
        <f t="shared" ref="AE93:AE94" si="181">IFERROR(AD93*100/AD$4,"")</f>
        <v>0</v>
      </c>
    </row>
    <row r="94" spans="1:31" ht="17.25" customHeight="1" thickBot="1" x14ac:dyDescent="0.35">
      <c r="A94" s="181"/>
      <c r="B94" s="164"/>
      <c r="C94" s="161" t="s">
        <v>889</v>
      </c>
      <c r="D94" s="226"/>
      <c r="E94" s="42">
        <f>+E73+E77+E82+E86+E90</f>
        <v>0</v>
      </c>
      <c r="F94" s="43">
        <f t="shared" si="169"/>
        <v>0</v>
      </c>
      <c r="G94" s="208"/>
      <c r="H94" s="42">
        <f>+H73+H77+H82+H86+H90</f>
        <v>0</v>
      </c>
      <c r="I94" s="155">
        <f t="shared" si="170"/>
        <v>0</v>
      </c>
      <c r="J94" s="150">
        <f>+J73+J77+J82+J86+J90</f>
        <v>0</v>
      </c>
      <c r="K94" s="151">
        <f t="shared" si="171"/>
        <v>0</v>
      </c>
      <c r="L94" s="150">
        <f>+L73+L77+L82+L86+L90</f>
        <v>0</v>
      </c>
      <c r="M94" s="151">
        <f t="shared" si="172"/>
        <v>0</v>
      </c>
      <c r="N94" s="150">
        <f>+N73+N77+N82+N86+N90</f>
        <v>0</v>
      </c>
      <c r="O94" s="151">
        <f t="shared" si="173"/>
        <v>0</v>
      </c>
      <c r="P94" s="150">
        <f>+P73+P77+P82+P86+P90</f>
        <v>0</v>
      </c>
      <c r="Q94" s="151">
        <f t="shared" si="174"/>
        <v>0</v>
      </c>
      <c r="R94" s="150">
        <f>+R73+R77+R82+R86+R90</f>
        <v>0</v>
      </c>
      <c r="S94" s="151">
        <f t="shared" si="175"/>
        <v>0</v>
      </c>
      <c r="T94" s="150">
        <f>+T73+T77+T82+T86+T90</f>
        <v>0</v>
      </c>
      <c r="U94" s="151">
        <f t="shared" si="176"/>
        <v>0</v>
      </c>
      <c r="V94" s="150">
        <f>+V73+V77+V82+V86+V90</f>
        <v>0</v>
      </c>
      <c r="W94" s="151">
        <f t="shared" si="177"/>
        <v>0</v>
      </c>
      <c r="X94" s="150">
        <f>+X73+X77+X82+X86+X90</f>
        <v>0</v>
      </c>
      <c r="Y94" s="151">
        <f t="shared" si="178"/>
        <v>0</v>
      </c>
      <c r="Z94" s="150">
        <f>+Z73+Z77+Z82+Z86+Z90</f>
        <v>0</v>
      </c>
      <c r="AA94" s="151">
        <f t="shared" si="179"/>
        <v>0</v>
      </c>
      <c r="AB94" s="150">
        <f>+AB73+AB77+AB82+AB86+AB90</f>
        <v>0</v>
      </c>
      <c r="AC94" s="151">
        <f t="shared" si="180"/>
        <v>0</v>
      </c>
      <c r="AD94" s="157">
        <f>+AD73+AD77+AD82+AD86+AD90</f>
        <v>0</v>
      </c>
      <c r="AE94" s="43">
        <f t="shared" si="181"/>
        <v>0</v>
      </c>
    </row>
    <row r="95" spans="1:31" ht="17.25" customHeight="1" thickBot="1" x14ac:dyDescent="0.35">
      <c r="A95" s="181"/>
      <c r="B95" s="165"/>
      <c r="C95" s="222"/>
      <c r="D95" s="226"/>
      <c r="E95" s="214"/>
      <c r="F95" s="215"/>
      <c r="G95" s="208"/>
      <c r="H95" s="214"/>
      <c r="I95" s="229"/>
      <c r="J95" s="232"/>
      <c r="K95" s="233"/>
      <c r="L95" s="234"/>
      <c r="M95" s="235"/>
      <c r="N95" s="234"/>
      <c r="O95" s="235"/>
      <c r="P95" s="234"/>
      <c r="Q95" s="235"/>
      <c r="R95" s="234"/>
      <c r="S95" s="235"/>
      <c r="T95" s="234"/>
      <c r="U95" s="235"/>
      <c r="V95" s="234"/>
      <c r="W95" s="235"/>
      <c r="X95" s="234"/>
      <c r="Y95" s="235"/>
      <c r="Z95" s="234"/>
      <c r="AA95" s="235"/>
      <c r="AB95" s="234"/>
      <c r="AC95" s="235"/>
      <c r="AD95" s="229"/>
      <c r="AE95" s="215"/>
    </row>
    <row r="96" spans="1:31" ht="17.25" customHeight="1" thickBot="1" x14ac:dyDescent="0.35">
      <c r="A96" s="181"/>
      <c r="B96" s="164"/>
      <c r="C96" s="174" t="s">
        <v>893</v>
      </c>
      <c r="D96" s="226"/>
      <c r="E96" s="42">
        <f>+E72+E94</f>
        <v>4700000</v>
      </c>
      <c r="F96" s="43">
        <f t="shared" si="169"/>
        <v>49.473684210526315</v>
      </c>
      <c r="G96" s="208"/>
      <c r="H96" s="42">
        <f>+H72+H94</f>
        <v>375333.33333333331</v>
      </c>
      <c r="I96" s="155">
        <f t="shared" ref="I96:I101" si="182">IFERROR(H96*100/H$4,"")</f>
        <v>49.385964912280699</v>
      </c>
      <c r="J96" s="150">
        <f>+J72+J94</f>
        <v>424333.33333333331</v>
      </c>
      <c r="K96" s="151">
        <f t="shared" ref="K96:K101" si="183">IFERROR(J96*100/J$4,"")</f>
        <v>49.629629629629626</v>
      </c>
      <c r="L96" s="150">
        <f>+L72+L94</f>
        <v>473333.33333333326</v>
      </c>
      <c r="M96" s="151">
        <f t="shared" ref="M96:M101" si="184">IFERROR(L96*100/L$4,"")</f>
        <v>49.824561403508767</v>
      </c>
      <c r="N96" s="150">
        <f>+N72+N94</f>
        <v>375333.33333333331</v>
      </c>
      <c r="O96" s="151">
        <f t="shared" ref="O96:O101" si="185">IFERROR(N96*100/N$4,"")</f>
        <v>49.385964912280699</v>
      </c>
      <c r="P96" s="150">
        <f>+P72+P94</f>
        <v>571333.33333333326</v>
      </c>
      <c r="Q96" s="151">
        <f t="shared" ref="Q96:Q101" si="186">IFERROR(P96*100/P$4,"")</f>
        <v>50.116959064327482</v>
      </c>
      <c r="R96" s="150">
        <f>+R72+R94</f>
        <v>326333.33333333343</v>
      </c>
      <c r="S96" s="151">
        <f t="shared" ref="S96:S101" si="187">IFERROR(R96*100/R$4,"")</f>
        <v>49.07268170426066</v>
      </c>
      <c r="T96" s="150">
        <f>+T72+T94</f>
        <v>375333.33333333331</v>
      </c>
      <c r="U96" s="151">
        <f t="shared" ref="U96:U101" si="188">IFERROR(T96*100/T$4,"")</f>
        <v>49.385964912280699</v>
      </c>
      <c r="V96" s="150">
        <f>+V72+V94</f>
        <v>130333.33333333334</v>
      </c>
      <c r="W96" s="151">
        <f t="shared" ref="W96:W101" si="189">IFERROR(V96*100/V$4,"")</f>
        <v>45.730994152046783</v>
      </c>
      <c r="X96" s="150">
        <f>+X72+X94</f>
        <v>424333.33333333331</v>
      </c>
      <c r="Y96" s="151">
        <f t="shared" ref="Y96:Y101" si="190">IFERROR(X96*100/X$4,"")</f>
        <v>49.629629629629626</v>
      </c>
      <c r="Z96" s="150">
        <f>+Z72+Z94</f>
        <v>473333.33333333326</v>
      </c>
      <c r="AA96" s="151">
        <f t="shared" ref="AA96:AA101" si="191">IFERROR(Z96*100/Z$4,"")</f>
        <v>49.824561403508767</v>
      </c>
      <c r="AB96" s="150">
        <f>+AB72+AB94</f>
        <v>424333.33333333331</v>
      </c>
      <c r="AC96" s="151">
        <f t="shared" ref="AC96:AC101" si="192">IFERROR(AB96*100/AB$4,"")</f>
        <v>49.629629629629626</v>
      </c>
      <c r="AD96" s="157">
        <f>+AD72+AD94</f>
        <v>326333.33333333343</v>
      </c>
      <c r="AE96" s="43">
        <f t="shared" ref="AE96:AE101" si="193">IFERROR(AD96*100/AD$4,"")</f>
        <v>49.07268170426066</v>
      </c>
    </row>
    <row r="97" spans="1:31" ht="15.75" customHeight="1" x14ac:dyDescent="0.3">
      <c r="A97" s="705" t="s">
        <v>34</v>
      </c>
      <c r="B97" s="706"/>
      <c r="C97" s="707"/>
      <c r="D97" s="226"/>
      <c r="E97" s="210">
        <f>SUM(E98:E100)</f>
        <v>0</v>
      </c>
      <c r="F97" s="175">
        <f t="shared" si="169"/>
        <v>0</v>
      </c>
      <c r="G97" s="208"/>
      <c r="H97" s="210">
        <f>SUM(H98:H100)</f>
        <v>0</v>
      </c>
      <c r="I97" s="154">
        <f t="shared" si="182"/>
        <v>0</v>
      </c>
      <c r="J97" s="36">
        <f>SUM(J98:J100)</f>
        <v>0</v>
      </c>
      <c r="K97" s="37">
        <f t="shared" si="183"/>
        <v>0</v>
      </c>
      <c r="L97" s="36">
        <f>SUM(L98:L100)</f>
        <v>0</v>
      </c>
      <c r="M97" s="37">
        <f t="shared" si="184"/>
        <v>0</v>
      </c>
      <c r="N97" s="36">
        <f>SUM(N98:N100)</f>
        <v>0</v>
      </c>
      <c r="O97" s="37">
        <f t="shared" si="185"/>
        <v>0</v>
      </c>
      <c r="P97" s="36">
        <f>SUM(P98:P100)</f>
        <v>0</v>
      </c>
      <c r="Q97" s="37">
        <f t="shared" si="186"/>
        <v>0</v>
      </c>
      <c r="R97" s="36">
        <f>SUM(R98:R100)</f>
        <v>0</v>
      </c>
      <c r="S97" s="37">
        <f t="shared" si="187"/>
        <v>0</v>
      </c>
      <c r="T97" s="36">
        <f>SUM(T98:T100)</f>
        <v>0</v>
      </c>
      <c r="U97" s="37">
        <f t="shared" si="188"/>
        <v>0</v>
      </c>
      <c r="V97" s="36">
        <f>SUM(V98:V100)</f>
        <v>0</v>
      </c>
      <c r="W97" s="37">
        <f t="shared" si="189"/>
        <v>0</v>
      </c>
      <c r="X97" s="36">
        <f>SUM(X98:X100)</f>
        <v>0</v>
      </c>
      <c r="Y97" s="37">
        <f t="shared" si="190"/>
        <v>0</v>
      </c>
      <c r="Z97" s="36">
        <f>SUM(Z98:Z100)</f>
        <v>0</v>
      </c>
      <c r="AA97" s="37">
        <f t="shared" si="191"/>
        <v>0</v>
      </c>
      <c r="AB97" s="36">
        <f>SUM(AB98:AB100)</f>
        <v>0</v>
      </c>
      <c r="AC97" s="37">
        <f t="shared" si="192"/>
        <v>0</v>
      </c>
      <c r="AD97" s="77">
        <f>SUM(AD98:AD100)</f>
        <v>0</v>
      </c>
      <c r="AE97" s="175">
        <f t="shared" si="193"/>
        <v>0</v>
      </c>
    </row>
    <row r="98" spans="1:31" ht="15.75" x14ac:dyDescent="0.3">
      <c r="A98" s="176"/>
      <c r="B98" s="49">
        <v>6300</v>
      </c>
      <c r="C98" s="216" t="str">
        <f>IFERROR(VLOOKUP(B98,'Datos de Control'!$C$2:$D$864,2),"")</f>
        <v>Impuesto corriente</v>
      </c>
      <c r="D98" s="226"/>
      <c r="E98" s="211">
        <v>0</v>
      </c>
      <c r="F98" s="177">
        <f t="shared" si="169"/>
        <v>0</v>
      </c>
      <c r="G98" s="208"/>
      <c r="H98" s="211">
        <v>0</v>
      </c>
      <c r="I98" s="152">
        <f t="shared" si="182"/>
        <v>0</v>
      </c>
      <c r="J98" s="31">
        <v>0</v>
      </c>
      <c r="K98" s="32">
        <f t="shared" si="183"/>
        <v>0</v>
      </c>
      <c r="L98" s="31">
        <v>0</v>
      </c>
      <c r="M98" s="32">
        <f t="shared" si="184"/>
        <v>0</v>
      </c>
      <c r="N98" s="31">
        <v>0</v>
      </c>
      <c r="O98" s="32">
        <f t="shared" si="185"/>
        <v>0</v>
      </c>
      <c r="P98" s="31">
        <v>0</v>
      </c>
      <c r="Q98" s="32">
        <f t="shared" si="186"/>
        <v>0</v>
      </c>
      <c r="R98" s="31">
        <v>0</v>
      </c>
      <c r="S98" s="32">
        <f t="shared" si="187"/>
        <v>0</v>
      </c>
      <c r="T98" s="31">
        <v>0</v>
      </c>
      <c r="U98" s="32">
        <f t="shared" si="188"/>
        <v>0</v>
      </c>
      <c r="V98" s="31">
        <v>0</v>
      </c>
      <c r="W98" s="32">
        <f t="shared" si="189"/>
        <v>0</v>
      </c>
      <c r="X98" s="31">
        <v>0</v>
      </c>
      <c r="Y98" s="32">
        <f t="shared" si="190"/>
        <v>0</v>
      </c>
      <c r="Z98" s="31">
        <v>0</v>
      </c>
      <c r="AA98" s="32">
        <f t="shared" si="191"/>
        <v>0</v>
      </c>
      <c r="AB98" s="31">
        <v>0</v>
      </c>
      <c r="AC98" s="32">
        <f t="shared" si="192"/>
        <v>0</v>
      </c>
      <c r="AD98" s="75">
        <v>0</v>
      </c>
      <c r="AE98" s="177">
        <f t="shared" si="193"/>
        <v>0</v>
      </c>
    </row>
    <row r="99" spans="1:31" ht="15.75" x14ac:dyDescent="0.3">
      <c r="A99" s="176"/>
      <c r="B99" s="49">
        <v>6301</v>
      </c>
      <c r="C99" s="216" t="str">
        <f>IFERROR(VLOOKUP(B99,'Datos de Control'!$C$2:$D$864,2),"")</f>
        <v>Impuesto diferido</v>
      </c>
      <c r="D99" s="226"/>
      <c r="E99" s="211">
        <v>0</v>
      </c>
      <c r="F99" s="177">
        <f t="shared" si="169"/>
        <v>0</v>
      </c>
      <c r="G99" s="208"/>
      <c r="H99" s="211">
        <v>0</v>
      </c>
      <c r="I99" s="152">
        <f t="shared" si="182"/>
        <v>0</v>
      </c>
      <c r="J99" s="31">
        <v>0</v>
      </c>
      <c r="K99" s="32">
        <f t="shared" si="183"/>
        <v>0</v>
      </c>
      <c r="L99" s="31">
        <v>0</v>
      </c>
      <c r="M99" s="32">
        <f t="shared" si="184"/>
        <v>0</v>
      </c>
      <c r="N99" s="31">
        <v>0</v>
      </c>
      <c r="O99" s="32">
        <f t="shared" si="185"/>
        <v>0</v>
      </c>
      <c r="P99" s="31">
        <v>0</v>
      </c>
      <c r="Q99" s="32">
        <f t="shared" si="186"/>
        <v>0</v>
      </c>
      <c r="R99" s="31">
        <v>0</v>
      </c>
      <c r="S99" s="32">
        <f t="shared" si="187"/>
        <v>0</v>
      </c>
      <c r="T99" s="31">
        <v>0</v>
      </c>
      <c r="U99" s="32">
        <f t="shared" si="188"/>
        <v>0</v>
      </c>
      <c r="V99" s="31">
        <v>0</v>
      </c>
      <c r="W99" s="32">
        <f t="shared" si="189"/>
        <v>0</v>
      </c>
      <c r="X99" s="31">
        <v>0</v>
      </c>
      <c r="Y99" s="32">
        <f t="shared" si="190"/>
        <v>0</v>
      </c>
      <c r="Z99" s="31">
        <v>0</v>
      </c>
      <c r="AA99" s="32">
        <f t="shared" si="191"/>
        <v>0</v>
      </c>
      <c r="AB99" s="31">
        <v>0</v>
      </c>
      <c r="AC99" s="32">
        <f t="shared" si="192"/>
        <v>0</v>
      </c>
      <c r="AD99" s="75">
        <v>0</v>
      </c>
      <c r="AE99" s="177">
        <f t="shared" si="193"/>
        <v>0</v>
      </c>
    </row>
    <row r="100" spans="1:31" ht="15.75" customHeight="1" thickBot="1" x14ac:dyDescent="0.35">
      <c r="A100" s="176"/>
      <c r="B100" s="49"/>
      <c r="C100" s="223" t="str">
        <f>IFERROR(VLOOKUP(B100,'Datos de Control'!$C$2:$D$864,2),"")</f>
        <v/>
      </c>
      <c r="D100" s="226"/>
      <c r="E100" s="213"/>
      <c r="F100" s="180">
        <f t="shared" si="169"/>
        <v>0</v>
      </c>
      <c r="G100" s="208"/>
      <c r="H100" s="213"/>
      <c r="I100" s="156">
        <f t="shared" si="182"/>
        <v>0</v>
      </c>
      <c r="J100" s="40"/>
      <c r="K100" s="41">
        <f t="shared" si="183"/>
        <v>0</v>
      </c>
      <c r="L100" s="40"/>
      <c r="M100" s="41">
        <f t="shared" si="184"/>
        <v>0</v>
      </c>
      <c r="N100" s="40"/>
      <c r="O100" s="41">
        <f t="shared" si="185"/>
        <v>0</v>
      </c>
      <c r="P100" s="40"/>
      <c r="Q100" s="41">
        <f t="shared" si="186"/>
        <v>0</v>
      </c>
      <c r="R100" s="40"/>
      <c r="S100" s="41">
        <f t="shared" si="187"/>
        <v>0</v>
      </c>
      <c r="T100" s="40"/>
      <c r="U100" s="41">
        <f t="shared" si="188"/>
        <v>0</v>
      </c>
      <c r="V100" s="40"/>
      <c r="W100" s="41">
        <f t="shared" si="189"/>
        <v>0</v>
      </c>
      <c r="X100" s="40"/>
      <c r="Y100" s="41">
        <f t="shared" si="190"/>
        <v>0</v>
      </c>
      <c r="Z100" s="40"/>
      <c r="AA100" s="41">
        <f t="shared" si="191"/>
        <v>0</v>
      </c>
      <c r="AB100" s="40"/>
      <c r="AC100" s="41">
        <f t="shared" si="192"/>
        <v>0</v>
      </c>
      <c r="AD100" s="117"/>
      <c r="AE100" s="180">
        <f t="shared" si="193"/>
        <v>0</v>
      </c>
    </row>
    <row r="101" spans="1:31" ht="17.25" customHeight="1" thickBot="1" x14ac:dyDescent="0.35">
      <c r="A101" s="182"/>
      <c r="B101" s="169"/>
      <c r="C101" s="174" t="s">
        <v>892</v>
      </c>
      <c r="D101" s="227"/>
      <c r="E101" s="195">
        <f>+E96+E97</f>
        <v>4700000</v>
      </c>
      <c r="F101" s="183">
        <f t="shared" si="169"/>
        <v>49.473684210526315</v>
      </c>
      <c r="G101" s="209"/>
      <c r="H101" s="195">
        <f>+H96+H97</f>
        <v>375333.33333333331</v>
      </c>
      <c r="I101" s="171">
        <f t="shared" si="182"/>
        <v>49.385964912280699</v>
      </c>
      <c r="J101" s="170">
        <f>+J96+J97</f>
        <v>424333.33333333331</v>
      </c>
      <c r="K101" s="172">
        <f t="shared" si="183"/>
        <v>49.629629629629626</v>
      </c>
      <c r="L101" s="170">
        <f>+L96+L97</f>
        <v>473333.33333333326</v>
      </c>
      <c r="M101" s="172">
        <f t="shared" si="184"/>
        <v>49.824561403508767</v>
      </c>
      <c r="N101" s="170">
        <f>+N96+N97</f>
        <v>375333.33333333331</v>
      </c>
      <c r="O101" s="172">
        <f t="shared" si="185"/>
        <v>49.385964912280699</v>
      </c>
      <c r="P101" s="170">
        <f>+P96+P97</f>
        <v>571333.33333333326</v>
      </c>
      <c r="Q101" s="172">
        <f t="shared" si="186"/>
        <v>50.116959064327482</v>
      </c>
      <c r="R101" s="170">
        <f>+R96+R97</f>
        <v>326333.33333333343</v>
      </c>
      <c r="S101" s="172">
        <f t="shared" si="187"/>
        <v>49.07268170426066</v>
      </c>
      <c r="T101" s="170">
        <f>+T96+T97</f>
        <v>375333.33333333331</v>
      </c>
      <c r="U101" s="172">
        <f t="shared" si="188"/>
        <v>49.385964912280699</v>
      </c>
      <c r="V101" s="170">
        <f>+V96+V97</f>
        <v>130333.33333333334</v>
      </c>
      <c r="W101" s="172">
        <f t="shared" si="189"/>
        <v>45.730994152046783</v>
      </c>
      <c r="X101" s="170">
        <f>+X96+X97</f>
        <v>424333.33333333331</v>
      </c>
      <c r="Y101" s="172">
        <f t="shared" si="190"/>
        <v>49.629629629629626</v>
      </c>
      <c r="Z101" s="170">
        <f>+Z96+Z97</f>
        <v>473333.33333333326</v>
      </c>
      <c r="AA101" s="172">
        <f t="shared" si="191"/>
        <v>49.824561403508767</v>
      </c>
      <c r="AB101" s="170">
        <f>+AB96+AB97</f>
        <v>424333.33333333331</v>
      </c>
      <c r="AC101" s="172">
        <f t="shared" si="192"/>
        <v>49.629629629629626</v>
      </c>
      <c r="AD101" s="230">
        <f>+AD96+AD97</f>
        <v>326333.33333333343</v>
      </c>
      <c r="AE101" s="183">
        <f t="shared" si="193"/>
        <v>49.07268170426066</v>
      </c>
    </row>
    <row r="102" spans="1:31" ht="6" customHeight="1" x14ac:dyDescent="0.3">
      <c r="A102" s="44"/>
      <c r="B102" s="166"/>
      <c r="C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</row>
    <row r="103" spans="1:31" hidden="1" x14ac:dyDescent="0.25">
      <c r="G103" s="47"/>
    </row>
    <row r="104" spans="1:31" hidden="1" x14ac:dyDescent="0.25">
      <c r="G104" s="47"/>
    </row>
    <row r="105" spans="1:31" hidden="1" x14ac:dyDescent="0.25">
      <c r="G105" s="47"/>
    </row>
    <row r="106" spans="1:31" hidden="1" x14ac:dyDescent="0.25">
      <c r="G106" s="47"/>
    </row>
    <row r="115" spans="2:2" hidden="1" x14ac:dyDescent="0.25">
      <c r="B115" s="168"/>
    </row>
    <row r="116" spans="2:2" hidden="1" x14ac:dyDescent="0.25">
      <c r="B116" s="168"/>
    </row>
    <row r="120" spans="2:2" hidden="1" x14ac:dyDescent="0.25">
      <c r="B120" s="168"/>
    </row>
    <row r="122" spans="2:2" hidden="1" x14ac:dyDescent="0.25">
      <c r="B122" s="168"/>
    </row>
    <row r="126" spans="2:2" hidden="1" x14ac:dyDescent="0.25">
      <c r="B126" s="168"/>
    </row>
  </sheetData>
  <mergeCells count="33">
    <mergeCell ref="A39:C39"/>
    <mergeCell ref="A56:C56"/>
    <mergeCell ref="A86:C86"/>
    <mergeCell ref="A90:C90"/>
    <mergeCell ref="A97:C97"/>
    <mergeCell ref="H2:I2"/>
    <mergeCell ref="J2:K2"/>
    <mergeCell ref="A61:C61"/>
    <mergeCell ref="A65:C65"/>
    <mergeCell ref="A68:C68"/>
    <mergeCell ref="A73:C73"/>
    <mergeCell ref="A77:C77"/>
    <mergeCell ref="A82:C82"/>
    <mergeCell ref="A2:C3"/>
    <mergeCell ref="A4:C4"/>
    <mergeCell ref="A10:C10"/>
    <mergeCell ref="A14:C14"/>
    <mergeCell ref="A18:C18"/>
    <mergeCell ref="A27:C27"/>
    <mergeCell ref="A32:C32"/>
    <mergeCell ref="A1:C1"/>
    <mergeCell ref="X2:Y2"/>
    <mergeCell ref="Z2:AA2"/>
    <mergeCell ref="AB2:AC2"/>
    <mergeCell ref="AD2:AE2"/>
    <mergeCell ref="E1:AE1"/>
    <mergeCell ref="E2:F2"/>
    <mergeCell ref="L2:M2"/>
    <mergeCell ref="N2:O2"/>
    <mergeCell ref="P2:Q2"/>
    <mergeCell ref="R2:S2"/>
    <mergeCell ref="T2:U2"/>
    <mergeCell ref="V2:W2"/>
  </mergeCells>
  <conditionalFormatting sqref="A4:A11 E4:E5 A27:C27 A81:C81 E81:F81 E13 E25 A31:C32 A28:B30 A38:C39 A33:B37 A55:C56 A40:B54 A60:C60 A57:B59 E64:F64 A64:C64 A62:B62 A71:C71 A69:B70 E71:F71 E89:F89 A89:C89 A87:B88 A93:C93 A91:B92 E93:F93 E60:F60 E27:F27 E31:F32 E38:F39 E55:F56 A18:A25 E18:F18 E9:E10 A13">
    <cfRule type="expression" dxfId="2717" priority="2314">
      <formula>MOD(ROW(),2)</formula>
    </cfRule>
  </conditionalFormatting>
  <conditionalFormatting sqref="A80 A78:B79 A75 A74:B74 A5:B8 A11:B11 A19:B24 A28:B30 A33:B37 A40:B54 A57:B59 A62:B62 A69:B70 A87:B88 A91:B92 A98:B98 A99 D2 A1:A2 A4:C4 A102:F1048576 A9:C10 A25:C25 A18:C18 A31:C32 A38:C39 A55:C56 A60:C61 A64:C64 A71:C71 A76:C77 A81:C81 A89:C90 A93:C93 E3:F5 A100:C100 A27:C27 A26 C26 A73:C73 A97:C97 E95 E18:F18 A68:C68 A86:C86 E13:F13 E10 E86:F86 E68:F68 E97:F97 E73:F73 E100:F100 E93:F93 E89:F90 E81:F81 E76:F77 E71:F71 E64:F64 E60:F61 E55:F56 E38:F39 E31:F32 E25:F27 E9:F9 D1:E1 A13:B13">
    <cfRule type="cellIs" dxfId="2716" priority="2313" operator="equal">
      <formula>0</formula>
    </cfRule>
  </conditionalFormatting>
  <conditionalFormatting sqref="F4:F5 A80 A75 A76:C76 E76:F76 A74:B74 A78:B79 B4:C4 B9:C10 B5:B8 B18:C18 B11 B25:C25 F13 F25 B19:B24 E100:F100 A100:C100 A98:B98 A99 F9 B13">
    <cfRule type="expression" dxfId="2715" priority="2312">
      <formula>MOD(ROW(),2)</formula>
    </cfRule>
  </conditionalFormatting>
  <conditionalFormatting sqref="B80">
    <cfRule type="cellIs" dxfId="2714" priority="2311" operator="equal">
      <formula>0</formula>
    </cfRule>
  </conditionalFormatting>
  <conditionalFormatting sqref="B80">
    <cfRule type="expression" dxfId="2713" priority="2310">
      <formula>MOD(ROW(),2)</formula>
    </cfRule>
  </conditionalFormatting>
  <conditionalFormatting sqref="B75">
    <cfRule type="cellIs" dxfId="2712" priority="2309" operator="equal">
      <formula>0</formula>
    </cfRule>
  </conditionalFormatting>
  <conditionalFormatting sqref="B75">
    <cfRule type="expression" dxfId="2711" priority="2308">
      <formula>MOD(ROW(),2)</formula>
    </cfRule>
  </conditionalFormatting>
  <conditionalFormatting sqref="C5:C8">
    <cfRule type="expression" dxfId="2710" priority="2307">
      <formula>MOD(ROW(),2)</formula>
    </cfRule>
  </conditionalFormatting>
  <conditionalFormatting sqref="C13">
    <cfRule type="cellIs" dxfId="2709" priority="2306" operator="equal">
      <formula>0</formula>
    </cfRule>
  </conditionalFormatting>
  <conditionalFormatting sqref="C13">
    <cfRule type="expression" dxfId="2708" priority="2305">
      <formula>MOD(ROW(),2)</formula>
    </cfRule>
  </conditionalFormatting>
  <conditionalFormatting sqref="S14">
    <cfRule type="expression" dxfId="2707" priority="1597">
      <formula>MOD(ROW(),2)</formula>
    </cfRule>
  </conditionalFormatting>
  <conditionalFormatting sqref="S14">
    <cfRule type="cellIs" dxfId="2706" priority="1596" operator="equal">
      <formula>0</formula>
    </cfRule>
  </conditionalFormatting>
  <conditionalFormatting sqref="Q14">
    <cfRule type="expression" dxfId="2705" priority="1695">
      <formula>MOD(ROW(),2)</formula>
    </cfRule>
  </conditionalFormatting>
  <conditionalFormatting sqref="O14">
    <cfRule type="cellIs" dxfId="2704" priority="1792" operator="equal">
      <formula>0</formula>
    </cfRule>
  </conditionalFormatting>
  <conditionalFormatting sqref="A95 C95">
    <cfRule type="cellIs" dxfId="2703" priority="2228" operator="equal">
      <formula>0</formula>
    </cfRule>
  </conditionalFormatting>
  <conditionalFormatting sqref="A14:A15 E14 E17 A17">
    <cfRule type="expression" dxfId="2702" priority="2227">
      <formula>MOD(ROW(),2)</formula>
    </cfRule>
  </conditionalFormatting>
  <conditionalFormatting sqref="F98">
    <cfRule type="cellIs" dxfId="2701" priority="2278" operator="equal">
      <formula>0</formula>
    </cfRule>
  </conditionalFormatting>
  <conditionalFormatting sqref="F98">
    <cfRule type="expression" dxfId="2700" priority="2277">
      <formula>MOD(ROW(),2)</formula>
    </cfRule>
  </conditionalFormatting>
  <conditionalFormatting sqref="B99">
    <cfRule type="cellIs" dxfId="2699" priority="2276" operator="equal">
      <formula>0</formula>
    </cfRule>
  </conditionalFormatting>
  <conditionalFormatting sqref="B99">
    <cfRule type="expression" dxfId="2698" priority="2275">
      <formula>MOD(ROW(),2)</formula>
    </cfRule>
  </conditionalFormatting>
  <conditionalFormatting sqref="F99">
    <cfRule type="cellIs" dxfId="2697" priority="2274" operator="equal">
      <formula>0</formula>
    </cfRule>
  </conditionalFormatting>
  <conditionalFormatting sqref="F99">
    <cfRule type="expression" dxfId="2696" priority="2273">
      <formula>MOD(ROW(),2)</formula>
    </cfRule>
  </conditionalFormatting>
  <conditionalFormatting sqref="C99">
    <cfRule type="expression" dxfId="2695" priority="2272">
      <formula>MOD(ROW(),2)</formula>
    </cfRule>
  </conditionalFormatting>
  <conditionalFormatting sqref="N67:O67">
    <cfRule type="expression" dxfId="2694" priority="1813">
      <formula>MOD(ROW(),2)</formula>
    </cfRule>
  </conditionalFormatting>
  <conditionalFormatting sqref="N67:O67 N65:O65">
    <cfRule type="cellIs" dxfId="2693" priority="1812" operator="equal">
      <formula>0</formula>
    </cfRule>
  </conditionalFormatting>
  <conditionalFormatting sqref="N65:O65">
    <cfRule type="expression" dxfId="2692" priority="1807">
      <formula>MOD(ROW(),2)</formula>
    </cfRule>
  </conditionalFormatting>
  <conditionalFormatting sqref="L65:M65">
    <cfRule type="expression" dxfId="2691" priority="1905">
      <formula>MOD(ROW(),2)</formula>
    </cfRule>
  </conditionalFormatting>
  <conditionalFormatting sqref="E98:E99">
    <cfRule type="expression" dxfId="2690" priority="2251">
      <formula>MOD(ROW(),2)</formula>
    </cfRule>
  </conditionalFormatting>
  <conditionalFormatting sqref="E98:E99">
    <cfRule type="cellIs" dxfId="2689" priority="2250" operator="equal">
      <formula>0</formula>
    </cfRule>
  </conditionalFormatting>
  <conditionalFormatting sqref="E61:F61 A61:C61">
    <cfRule type="expression" dxfId="2688" priority="2249">
      <formula>MOD(ROW(),2)</formula>
    </cfRule>
  </conditionalFormatting>
  <conditionalFormatting sqref="E68:F68 A68:C68">
    <cfRule type="expression" dxfId="2687" priority="2248">
      <formula>MOD(ROW(),2)</formula>
    </cfRule>
  </conditionalFormatting>
  <conditionalFormatting sqref="E73:F73 A73:C73">
    <cfRule type="expression" dxfId="2686" priority="2247">
      <formula>MOD(ROW(),2)</formula>
    </cfRule>
  </conditionalFormatting>
  <conditionalFormatting sqref="E77:F77 A77:C77">
    <cfRule type="expression" dxfId="2685" priority="2246">
      <formula>MOD(ROW(),2)</formula>
    </cfRule>
  </conditionalFormatting>
  <conditionalFormatting sqref="E86:F86 A86:C86">
    <cfRule type="expression" dxfId="2684" priority="2245">
      <formula>MOD(ROW(),2)</formula>
    </cfRule>
  </conditionalFormatting>
  <conditionalFormatting sqref="E90:F90 A90:C90">
    <cfRule type="expression" dxfId="2683" priority="2244">
      <formula>MOD(ROW(),2)</formula>
    </cfRule>
  </conditionalFormatting>
  <conditionalFormatting sqref="E97:F97 A97:C97">
    <cfRule type="expression" dxfId="2682" priority="2243">
      <formula>MOD(ROW(),2)</formula>
    </cfRule>
  </conditionalFormatting>
  <conditionalFormatting sqref="E72:F72">
    <cfRule type="cellIs" dxfId="2681" priority="2230" operator="equal">
      <formula>0</formula>
    </cfRule>
  </conditionalFormatting>
  <conditionalFormatting sqref="C11">
    <cfRule type="expression" dxfId="2680" priority="2242">
      <formula>MOD(ROW(),2)</formula>
    </cfRule>
  </conditionalFormatting>
  <conditionalFormatting sqref="C19:C24">
    <cfRule type="expression" dxfId="2679" priority="2241">
      <formula>MOD(ROW(),2)</formula>
    </cfRule>
  </conditionalFormatting>
  <conditionalFormatting sqref="C28:C30">
    <cfRule type="expression" dxfId="2678" priority="2240">
      <formula>MOD(ROW(),2)</formula>
    </cfRule>
  </conditionalFormatting>
  <conditionalFormatting sqref="C33:C37">
    <cfRule type="expression" dxfId="2677" priority="2239">
      <formula>MOD(ROW(),2)</formula>
    </cfRule>
  </conditionalFormatting>
  <conditionalFormatting sqref="C40:C54">
    <cfRule type="expression" dxfId="2676" priority="2238">
      <formula>MOD(ROW(),2)</formula>
    </cfRule>
  </conditionalFormatting>
  <conditionalFormatting sqref="C57:C59">
    <cfRule type="expression" dxfId="2675" priority="2237">
      <formula>MOD(ROW(),2)</formula>
    </cfRule>
  </conditionalFormatting>
  <conditionalFormatting sqref="C69:C70">
    <cfRule type="expression" dxfId="2674" priority="2236">
      <formula>MOD(ROW(),2)</formula>
    </cfRule>
  </conditionalFormatting>
  <conditionalFormatting sqref="C74:C75">
    <cfRule type="expression" dxfId="2673" priority="2235">
      <formula>MOD(ROW(),2)</formula>
    </cfRule>
  </conditionalFormatting>
  <conditionalFormatting sqref="C78:C80">
    <cfRule type="expression" dxfId="2672" priority="2234">
      <formula>MOD(ROW(),2)</formula>
    </cfRule>
  </conditionalFormatting>
  <conditionalFormatting sqref="C87:C88">
    <cfRule type="expression" dxfId="2671" priority="2233">
      <formula>MOD(ROW(),2)</formula>
    </cfRule>
  </conditionalFormatting>
  <conditionalFormatting sqref="C91:C92">
    <cfRule type="expression" dxfId="2670" priority="2232">
      <formula>MOD(ROW(),2)</formula>
    </cfRule>
  </conditionalFormatting>
  <conditionalFormatting sqref="C98">
    <cfRule type="expression" dxfId="2669" priority="2231">
      <formula>MOD(ROW(),2)</formula>
    </cfRule>
  </conditionalFormatting>
  <conditionalFormatting sqref="A72 C72">
    <cfRule type="cellIs" dxfId="2668" priority="2229" operator="equal">
      <formula>0</formula>
    </cfRule>
  </conditionalFormatting>
  <conditionalFormatting sqref="A15:B15 A14:C14 E14 E17:F17 A17:B17">
    <cfRule type="cellIs" dxfId="2667" priority="2226" operator="equal">
      <formula>0</formula>
    </cfRule>
  </conditionalFormatting>
  <conditionalFormatting sqref="B14:C14 B15 F17 B17">
    <cfRule type="expression" dxfId="2666" priority="2225">
      <formula>MOD(ROW(),2)</formula>
    </cfRule>
  </conditionalFormatting>
  <conditionalFormatting sqref="C17">
    <cfRule type="cellIs" dxfId="2665" priority="2224" operator="equal">
      <formula>0</formula>
    </cfRule>
  </conditionalFormatting>
  <conditionalFormatting sqref="C17">
    <cfRule type="expression" dxfId="2664" priority="2223">
      <formula>MOD(ROW(),2)</formula>
    </cfRule>
  </conditionalFormatting>
  <conditionalFormatting sqref="C15">
    <cfRule type="expression" dxfId="2663" priority="2221">
      <formula>MOD(ROW(),2)</formula>
    </cfRule>
  </conditionalFormatting>
  <conditionalFormatting sqref="A16">
    <cfRule type="expression" dxfId="2662" priority="2220">
      <formula>MOD(ROW(),2)</formula>
    </cfRule>
  </conditionalFormatting>
  <conditionalFormatting sqref="A16:B16">
    <cfRule type="cellIs" dxfId="2661" priority="2219" operator="equal">
      <formula>0</formula>
    </cfRule>
  </conditionalFormatting>
  <conditionalFormatting sqref="B16">
    <cfRule type="expression" dxfId="2660" priority="2218">
      <formula>MOD(ROW(),2)</formula>
    </cfRule>
  </conditionalFormatting>
  <conditionalFormatting sqref="C16">
    <cfRule type="expression" dxfId="2659" priority="2216">
      <formula>MOD(ROW(),2)</formula>
    </cfRule>
  </conditionalFormatting>
  <conditionalFormatting sqref="E67:F67 A67:C67 A66:B66">
    <cfRule type="expression" dxfId="2658" priority="2215">
      <formula>MOD(ROW(),2)</formula>
    </cfRule>
  </conditionalFormatting>
  <conditionalFormatting sqref="A66:B66 A65:C65 A67:C67 E67:F67 E65:F65">
    <cfRule type="cellIs" dxfId="2657" priority="2214" operator="equal">
      <formula>0</formula>
    </cfRule>
  </conditionalFormatting>
  <conditionalFormatting sqref="E65:F65 A65:C65">
    <cfRule type="expression" dxfId="2656" priority="2209">
      <formula>MOD(ROW(),2)</formula>
    </cfRule>
  </conditionalFormatting>
  <conditionalFormatting sqref="C66">
    <cfRule type="expression" dxfId="2655" priority="2208">
      <formula>MOD(ROW(),2)</formula>
    </cfRule>
  </conditionalFormatting>
  <conditionalFormatting sqref="A101 E101:F101">
    <cfRule type="cellIs" dxfId="2654" priority="2198" operator="equal">
      <formula>0</formula>
    </cfRule>
  </conditionalFormatting>
  <conditionalFormatting sqref="A63:B63">
    <cfRule type="expression" dxfId="2653" priority="2207">
      <formula>MOD(ROW(),2)</formula>
    </cfRule>
  </conditionalFormatting>
  <conditionalFormatting sqref="A63:B63">
    <cfRule type="cellIs" dxfId="2652" priority="2206" operator="equal">
      <formula>0</formula>
    </cfRule>
  </conditionalFormatting>
  <conditionalFormatting sqref="C63">
    <cfRule type="expression" dxfId="2651" priority="2201">
      <formula>MOD(ROW(),2)</formula>
    </cfRule>
  </conditionalFormatting>
  <conditionalFormatting sqref="C62">
    <cfRule type="expression" dxfId="2650" priority="2200">
      <formula>MOD(ROW(),2)</formula>
    </cfRule>
  </conditionalFormatting>
  <conditionalFormatting sqref="A96 C96 E96:F96">
    <cfRule type="cellIs" dxfId="2649" priority="2199" operator="equal">
      <formula>0</formula>
    </cfRule>
  </conditionalFormatting>
  <conditionalFormatting sqref="C101">
    <cfRule type="cellIs" dxfId="2648" priority="2197" operator="equal">
      <formula>0</formula>
    </cfRule>
  </conditionalFormatting>
  <conditionalFormatting sqref="A85:C85 E85:F85">
    <cfRule type="expression" dxfId="2647" priority="2196">
      <formula>MOD(ROW(),2)</formula>
    </cfRule>
  </conditionalFormatting>
  <conditionalFormatting sqref="A83:B84 A82:C82 A85:C85 E85:F85 E82:F82">
    <cfRule type="cellIs" dxfId="2646" priority="2195" operator="equal">
      <formula>0</formula>
    </cfRule>
  </conditionalFormatting>
  <conditionalFormatting sqref="A83:B84">
    <cfRule type="expression" dxfId="2645" priority="2194">
      <formula>MOD(ROW(),2)</formula>
    </cfRule>
  </conditionalFormatting>
  <conditionalFormatting sqref="E82:F82 A82:C82">
    <cfRule type="expression" dxfId="2644" priority="2189">
      <formula>MOD(ROW(),2)</formula>
    </cfRule>
  </conditionalFormatting>
  <conditionalFormatting sqref="C83:C84">
    <cfRule type="expression" dxfId="2643" priority="2188">
      <formula>MOD(ROW(),2)</formula>
    </cfRule>
  </conditionalFormatting>
  <conditionalFormatting sqref="F14">
    <cfRule type="expression" dxfId="2642" priority="2187">
      <formula>MOD(ROW(),2)</formula>
    </cfRule>
  </conditionalFormatting>
  <conditionalFormatting sqref="F14">
    <cfRule type="cellIs" dxfId="2641" priority="2186" operator="equal">
      <formula>0</formula>
    </cfRule>
  </conditionalFormatting>
  <conditionalFormatting sqref="V97:W97">
    <cfRule type="expression" dxfId="2640" priority="1429">
      <formula>MOD(ROW(),2)</formula>
    </cfRule>
  </conditionalFormatting>
  <conditionalFormatting sqref="V72:W72">
    <cfRule type="cellIs" dxfId="2639" priority="1428" operator="equal">
      <formula>0</formula>
    </cfRule>
  </conditionalFormatting>
  <conditionalFormatting sqref="V14 V17">
    <cfRule type="expression" dxfId="2638" priority="1427">
      <formula>MOD(ROW(),2)</formula>
    </cfRule>
  </conditionalFormatting>
  <conditionalFormatting sqref="F10">
    <cfRule type="expression" dxfId="2637" priority="2182">
      <formula>MOD(ROW(),2)</formula>
    </cfRule>
  </conditionalFormatting>
  <conditionalFormatting sqref="F10">
    <cfRule type="cellIs" dxfId="2636" priority="2181" operator="equal">
      <formula>0</formula>
    </cfRule>
  </conditionalFormatting>
  <conditionalFormatting sqref="E94:F94">
    <cfRule type="cellIs" dxfId="2635" priority="2179" operator="equal">
      <formula>0</formula>
    </cfRule>
  </conditionalFormatting>
  <conditionalFormatting sqref="A94 C94">
    <cfRule type="cellIs" dxfId="2634" priority="2178" operator="equal">
      <formula>0</formula>
    </cfRule>
  </conditionalFormatting>
  <conditionalFormatting sqref="G2 G102:G1048576">
    <cfRule type="cellIs" dxfId="2633" priority="2177" operator="equal">
      <formula>0</formula>
    </cfRule>
  </conditionalFormatting>
  <conditionalFormatting sqref="H4:H5 H81:I81 H13 H25 H64:I64 H71:I71 H89:I89 H93:I93 H60:I60 H27:I27 H31:I32 H38:I39 H55:I56 H18:I18 H9:H10">
    <cfRule type="expression" dxfId="2632" priority="2176">
      <formula>MOD(ROW(),2)</formula>
    </cfRule>
  </conditionalFormatting>
  <conditionalFormatting sqref="H2 H102:I1048576 H4:I5 H95 H18:I18 H13:I13 H10 H86:I86 H68:I68 H97:I97 H73:I73 H100:I100 H93:I93 H89:I90 H81:I81 H76:I77 H71:I71 H64:I64 H60:I61 H55:I56 H38:I39 H31:I32 H25:I27 J2 L2 N2 P2 R2 T2 V2 X2 Z2 AB2 AD2 H9:I9">
    <cfRule type="cellIs" dxfId="2631" priority="2175" operator="equal">
      <formula>0</formula>
    </cfRule>
  </conditionalFormatting>
  <conditionalFormatting sqref="I4:I5 H76:I76 I13 I25 H100:I100 I9">
    <cfRule type="expression" dxfId="2630" priority="2174">
      <formula>MOD(ROW(),2)</formula>
    </cfRule>
  </conditionalFormatting>
  <conditionalFormatting sqref="V67:W67">
    <cfRule type="expression" dxfId="2629" priority="1421">
      <formula>MOD(ROW(),2)</formula>
    </cfRule>
  </conditionalFormatting>
  <conditionalFormatting sqref="K98">
    <cfRule type="expression" dxfId="2628" priority="2048">
      <formula>MOD(ROW(),2)</formula>
    </cfRule>
  </conditionalFormatting>
  <conditionalFormatting sqref="U98">
    <cfRule type="cellIs" dxfId="2627" priority="1559" operator="equal">
      <formula>0</formula>
    </cfRule>
  </conditionalFormatting>
  <conditionalFormatting sqref="U98">
    <cfRule type="expression" dxfId="2626" priority="1558">
      <formula>MOD(ROW(),2)</formula>
    </cfRule>
  </conditionalFormatting>
  <conditionalFormatting sqref="S99">
    <cfRule type="cellIs" dxfId="2625" priority="1655" operator="equal">
      <formula>0</formula>
    </cfRule>
  </conditionalFormatting>
  <conditionalFormatting sqref="S99">
    <cfRule type="expression" dxfId="2624" priority="1654">
      <formula>MOD(ROW(),2)</formula>
    </cfRule>
  </conditionalFormatting>
  <conditionalFormatting sqref="P101:Q101">
    <cfRule type="cellIs" dxfId="2623" priority="1703" operator="equal">
      <formula>0</formula>
    </cfRule>
  </conditionalFormatting>
  <conditionalFormatting sqref="P85:Q85">
    <cfRule type="expression" dxfId="2622" priority="1702">
      <formula>MOD(ROW(),2)</formula>
    </cfRule>
  </conditionalFormatting>
  <conditionalFormatting sqref="N101:O101">
    <cfRule type="cellIs" dxfId="2621" priority="1801" operator="equal">
      <formula>0</formula>
    </cfRule>
  </conditionalFormatting>
  <conditionalFormatting sqref="N85:O85">
    <cfRule type="expression" dxfId="2620" priority="1800">
      <formula>MOD(ROW(),2)</formula>
    </cfRule>
  </conditionalFormatting>
  <conditionalFormatting sqref="M98">
    <cfRule type="cellIs" dxfId="2619" priority="1951" operator="equal">
      <formula>0</formula>
    </cfRule>
  </conditionalFormatting>
  <conditionalFormatting sqref="M98">
    <cfRule type="expression" dxfId="2618" priority="1950">
      <formula>MOD(ROW(),2)</formula>
    </cfRule>
  </conditionalFormatting>
  <conditionalFormatting sqref="K98">
    <cfRule type="cellIs" dxfId="2617" priority="2049" operator="equal">
      <formula>0</formula>
    </cfRule>
  </conditionalFormatting>
  <conditionalFormatting sqref="I98">
    <cfRule type="cellIs" dxfId="2616" priority="2147" operator="equal">
      <formula>0</formula>
    </cfRule>
  </conditionalFormatting>
  <conditionalFormatting sqref="I98">
    <cfRule type="expression" dxfId="2615" priority="2146">
      <formula>MOD(ROW(),2)</formula>
    </cfRule>
  </conditionalFormatting>
  <conditionalFormatting sqref="I99">
    <cfRule type="cellIs" dxfId="2614" priority="2145" operator="equal">
      <formula>0</formula>
    </cfRule>
  </conditionalFormatting>
  <conditionalFormatting sqref="I99">
    <cfRule type="expression" dxfId="2613" priority="2144">
      <formula>MOD(ROW(),2)</formula>
    </cfRule>
  </conditionalFormatting>
  <conditionalFormatting sqref="T98:T99">
    <cfRule type="expression" dxfId="2612" priority="1535">
      <formula>MOD(ROW(),2)</formula>
    </cfRule>
  </conditionalFormatting>
  <conditionalFormatting sqref="T98:T99">
    <cfRule type="cellIs" dxfId="2611" priority="1534" operator="equal">
      <formula>0</formula>
    </cfRule>
  </conditionalFormatting>
  <conditionalFormatting sqref="R61:S61">
    <cfRule type="expression" dxfId="2610" priority="1631">
      <formula>MOD(ROW(),2)</formula>
    </cfRule>
  </conditionalFormatting>
  <conditionalFormatting sqref="N73:O73">
    <cfRule type="expression" dxfId="2609" priority="1825">
      <formula>MOD(ROW(),2)</formula>
    </cfRule>
  </conditionalFormatting>
  <conditionalFormatting sqref="L98:L99">
    <cfRule type="expression" dxfId="2608" priority="1927">
      <formula>MOD(ROW(),2)</formula>
    </cfRule>
  </conditionalFormatting>
  <conditionalFormatting sqref="L98:L99">
    <cfRule type="cellIs" dxfId="2607" priority="1926" operator="equal">
      <formula>0</formula>
    </cfRule>
  </conditionalFormatting>
  <conditionalFormatting sqref="J98:J99">
    <cfRule type="expression" dxfId="2606" priority="2025">
      <formula>MOD(ROW(),2)</formula>
    </cfRule>
  </conditionalFormatting>
  <conditionalFormatting sqref="J98:J99">
    <cfRule type="cellIs" dxfId="2605" priority="2024" operator="equal">
      <formula>0</formula>
    </cfRule>
  </conditionalFormatting>
  <conditionalFormatting sqref="J86:K86">
    <cfRule type="expression" dxfId="2604" priority="2019">
      <formula>MOD(ROW(),2)</formula>
    </cfRule>
  </conditionalFormatting>
  <conditionalFormatting sqref="H98:H99">
    <cfRule type="expression" dxfId="2603" priority="2123">
      <formula>MOD(ROW(),2)</formula>
    </cfRule>
  </conditionalFormatting>
  <conditionalFormatting sqref="H98:H99">
    <cfRule type="cellIs" dxfId="2602" priority="2122" operator="equal">
      <formula>0</formula>
    </cfRule>
  </conditionalFormatting>
  <conditionalFormatting sqref="H61:I61">
    <cfRule type="expression" dxfId="2601" priority="2121">
      <formula>MOD(ROW(),2)</formula>
    </cfRule>
  </conditionalFormatting>
  <conditionalFormatting sqref="H68:I68">
    <cfRule type="expression" dxfId="2600" priority="2120">
      <formula>MOD(ROW(),2)</formula>
    </cfRule>
  </conditionalFormatting>
  <conditionalFormatting sqref="H73:I73">
    <cfRule type="expression" dxfId="2599" priority="2119">
      <formula>MOD(ROW(),2)</formula>
    </cfRule>
  </conditionalFormatting>
  <conditionalFormatting sqref="H77:I77">
    <cfRule type="expression" dxfId="2598" priority="2118">
      <formula>MOD(ROW(),2)</formula>
    </cfRule>
  </conditionalFormatting>
  <conditionalFormatting sqref="H86:I86">
    <cfRule type="expression" dxfId="2597" priority="2117">
      <formula>MOD(ROW(),2)</formula>
    </cfRule>
  </conditionalFormatting>
  <conditionalFormatting sqref="H90:I90">
    <cfRule type="expression" dxfId="2596" priority="2116">
      <formula>MOD(ROW(),2)</formula>
    </cfRule>
  </conditionalFormatting>
  <conditionalFormatting sqref="H97:I97">
    <cfRule type="expression" dxfId="2595" priority="2115">
      <formula>MOD(ROW(),2)</formula>
    </cfRule>
  </conditionalFormatting>
  <conditionalFormatting sqref="H72:I72">
    <cfRule type="cellIs" dxfId="2594" priority="2114" operator="equal">
      <formula>0</formula>
    </cfRule>
  </conditionalFormatting>
  <conditionalFormatting sqref="H14 H17">
    <cfRule type="expression" dxfId="2593" priority="2113">
      <formula>MOD(ROW(),2)</formula>
    </cfRule>
  </conditionalFormatting>
  <conditionalFormatting sqref="H14 H17:I17">
    <cfRule type="cellIs" dxfId="2592" priority="2112" operator="equal">
      <formula>0</formula>
    </cfRule>
  </conditionalFormatting>
  <conditionalFormatting sqref="I17">
    <cfRule type="expression" dxfId="2591" priority="2111">
      <formula>MOD(ROW(),2)</formula>
    </cfRule>
  </conditionalFormatting>
  <conditionalFormatting sqref="V85:W85">
    <cfRule type="expression" dxfId="2590" priority="1408">
      <formula>MOD(ROW(),2)</formula>
    </cfRule>
  </conditionalFormatting>
  <conditionalFormatting sqref="V85:W85 V82:W82">
    <cfRule type="cellIs" dxfId="2589" priority="1407" operator="equal">
      <formula>0</formula>
    </cfRule>
  </conditionalFormatting>
  <conditionalFormatting sqref="H67:I67">
    <cfRule type="expression" dxfId="2588" priority="2107">
      <formula>MOD(ROW(),2)</formula>
    </cfRule>
  </conditionalFormatting>
  <conditionalFormatting sqref="H67:I67 H65:I65">
    <cfRule type="cellIs" dxfId="2587" priority="2106" operator="equal">
      <formula>0</formula>
    </cfRule>
  </conditionalFormatting>
  <conditionalFormatting sqref="Q99">
    <cfRule type="cellIs" dxfId="2586" priority="1753" operator="equal">
      <formula>0</formula>
    </cfRule>
  </conditionalFormatting>
  <conditionalFormatting sqref="Q99">
    <cfRule type="expression" dxfId="2585" priority="1752">
      <formula>MOD(ROW(),2)</formula>
    </cfRule>
  </conditionalFormatting>
  <conditionalFormatting sqref="H65:I65">
    <cfRule type="expression" dxfId="2584" priority="2101">
      <formula>MOD(ROW(),2)</formula>
    </cfRule>
  </conditionalFormatting>
  <conditionalFormatting sqref="H101:I101">
    <cfRule type="cellIs" dxfId="2583" priority="2095" operator="equal">
      <formula>0</formula>
    </cfRule>
  </conditionalFormatting>
  <conditionalFormatting sqref="P82:Q82">
    <cfRule type="expression" dxfId="2582" priority="1696">
      <formula>MOD(ROW(),2)</formula>
    </cfRule>
  </conditionalFormatting>
  <conditionalFormatting sqref="H96:I96">
    <cfRule type="cellIs" dxfId="2581" priority="2096" operator="equal">
      <formula>0</formula>
    </cfRule>
  </conditionalFormatting>
  <conditionalFormatting sqref="H85:I85">
    <cfRule type="expression" dxfId="2580" priority="2094">
      <formula>MOD(ROW(),2)</formula>
    </cfRule>
  </conditionalFormatting>
  <conditionalFormatting sqref="H85:I85 H82:I82">
    <cfRule type="cellIs" dxfId="2579" priority="2093" operator="equal">
      <formula>0</formula>
    </cfRule>
  </conditionalFormatting>
  <conditionalFormatting sqref="L94:M94">
    <cfRule type="cellIs" dxfId="2578" priority="1883" operator="equal">
      <formula>0</formula>
    </cfRule>
  </conditionalFormatting>
  <conditionalFormatting sqref="H82:I82">
    <cfRule type="expression" dxfId="2577" priority="2088">
      <formula>MOD(ROW(),2)</formula>
    </cfRule>
  </conditionalFormatting>
  <conditionalFormatting sqref="I14">
    <cfRule type="expression" dxfId="2576" priority="2087">
      <formula>MOD(ROW(),2)</formula>
    </cfRule>
  </conditionalFormatting>
  <conditionalFormatting sqref="I14">
    <cfRule type="cellIs" dxfId="2575" priority="2086" operator="equal">
      <formula>0</formula>
    </cfRule>
  </conditionalFormatting>
  <conditionalFormatting sqref="X14 X17">
    <cfRule type="expression" dxfId="2574" priority="1329">
      <formula>MOD(ROW(),2)</formula>
    </cfRule>
  </conditionalFormatting>
  <conditionalFormatting sqref="X14 X17:Y17">
    <cfRule type="cellIs" dxfId="2573" priority="1328" operator="equal">
      <formula>0</formula>
    </cfRule>
  </conditionalFormatting>
  <conditionalFormatting sqref="Y17">
    <cfRule type="expression" dxfId="2572" priority="1327">
      <formula>MOD(ROW(),2)</formula>
    </cfRule>
  </conditionalFormatting>
  <conditionalFormatting sqref="I10">
    <cfRule type="expression" dxfId="2571" priority="2082">
      <formula>MOD(ROW(),2)</formula>
    </cfRule>
  </conditionalFormatting>
  <conditionalFormatting sqref="I10">
    <cfRule type="cellIs" dxfId="2570" priority="2081" operator="equal">
      <formula>0</formula>
    </cfRule>
  </conditionalFormatting>
  <conditionalFormatting sqref="H94:I94">
    <cfRule type="cellIs" dxfId="2569" priority="2079" operator="equal">
      <formula>0</formula>
    </cfRule>
  </conditionalFormatting>
  <conditionalFormatting sqref="J4 J81:K81 J13 J25 J64:K64 J71:K71 J89:K89 J93:K93 J60:K60 J27:K27 J31:K32 J38:K39 J55:K56 J18:K18 J9:J10">
    <cfRule type="expression" dxfId="2568" priority="2078">
      <formula>MOD(ROW(),2)</formula>
    </cfRule>
  </conditionalFormatting>
  <conditionalFormatting sqref="J102:K1048576 J4:K4 J95 J18:K18 J13:K13 J10 J86:K86 J68:K68 J97:K97 J73:K73 J100:K100 J93:K93 J89:K90 J81:K81 J76:K77 J71:K71 J64:K64 J60:K61 J55:K56 J38:K39 J31:K32 J25:K27 J3 J9:K9">
    <cfRule type="cellIs" dxfId="2567" priority="2077" operator="equal">
      <formula>0</formula>
    </cfRule>
  </conditionalFormatting>
  <conditionalFormatting sqref="K4 J76:K76 K13 K25 J100:K100 K9">
    <cfRule type="expression" dxfId="2566" priority="2076">
      <formula>MOD(ROW(),2)</formula>
    </cfRule>
  </conditionalFormatting>
  <conditionalFormatting sqref="X67:Y67">
    <cfRule type="expression" dxfId="2565" priority="1323">
      <formula>MOD(ROW(),2)</formula>
    </cfRule>
  </conditionalFormatting>
  <conditionalFormatting sqref="W98">
    <cfRule type="cellIs" dxfId="2564" priority="1461" operator="equal">
      <formula>0</formula>
    </cfRule>
  </conditionalFormatting>
  <conditionalFormatting sqref="W98">
    <cfRule type="expression" dxfId="2563" priority="1460">
      <formula>MOD(ROW(),2)</formula>
    </cfRule>
  </conditionalFormatting>
  <conditionalFormatting sqref="U99">
    <cfRule type="cellIs" dxfId="2562" priority="1557" operator="equal">
      <formula>0</formula>
    </cfRule>
  </conditionalFormatting>
  <conditionalFormatting sqref="U99">
    <cfRule type="expression" dxfId="2561" priority="1556">
      <formula>MOD(ROW(),2)</formula>
    </cfRule>
  </conditionalFormatting>
  <conditionalFormatting sqref="R101:S101">
    <cfRule type="cellIs" dxfId="2560" priority="1605" operator="equal">
      <formula>0</formula>
    </cfRule>
  </conditionalFormatting>
  <conditionalFormatting sqref="R85:S85">
    <cfRule type="expression" dxfId="2559" priority="1604">
      <formula>MOD(ROW(),2)</formula>
    </cfRule>
  </conditionalFormatting>
  <conditionalFormatting sqref="O98">
    <cfRule type="cellIs" dxfId="2558" priority="1853" operator="equal">
      <formula>0</formula>
    </cfRule>
  </conditionalFormatting>
  <conditionalFormatting sqref="O98">
    <cfRule type="expression" dxfId="2557" priority="1852">
      <formula>MOD(ROW(),2)</formula>
    </cfRule>
  </conditionalFormatting>
  <conditionalFormatting sqref="L85:M85 L82:M82">
    <cfRule type="cellIs" dxfId="2556" priority="1897" operator="equal">
      <formula>0</formula>
    </cfRule>
  </conditionalFormatting>
  <conditionalFormatting sqref="J85:K85 J82:K82">
    <cfRule type="cellIs" dxfId="2555" priority="1995" operator="equal">
      <formula>0</formula>
    </cfRule>
  </conditionalFormatting>
  <conditionalFormatting sqref="K99">
    <cfRule type="cellIs" dxfId="2554" priority="2047" operator="equal">
      <formula>0</formula>
    </cfRule>
  </conditionalFormatting>
  <conditionalFormatting sqref="K99">
    <cfRule type="expression" dxfId="2553" priority="2046">
      <formula>MOD(ROW(),2)</formula>
    </cfRule>
  </conditionalFormatting>
  <conditionalFormatting sqref="V98:V99">
    <cfRule type="expression" dxfId="2552" priority="1437">
      <formula>MOD(ROW(),2)</formula>
    </cfRule>
  </conditionalFormatting>
  <conditionalFormatting sqref="V98:V99">
    <cfRule type="cellIs" dxfId="2551" priority="1436" operator="equal">
      <formula>0</formula>
    </cfRule>
  </conditionalFormatting>
  <conditionalFormatting sqref="T61:U61">
    <cfRule type="expression" dxfId="2550" priority="1533">
      <formula>MOD(ROW(),2)</formula>
    </cfRule>
  </conditionalFormatting>
  <conditionalFormatting sqref="P73:Q73">
    <cfRule type="expression" dxfId="2549" priority="1727">
      <formula>MOD(ROW(),2)</formula>
    </cfRule>
  </conditionalFormatting>
  <conditionalFormatting sqref="N98:N99">
    <cfRule type="expression" dxfId="2548" priority="1829">
      <formula>MOD(ROW(),2)</formula>
    </cfRule>
  </conditionalFormatting>
  <conditionalFormatting sqref="N98:N99">
    <cfRule type="cellIs" dxfId="2547" priority="1828" operator="equal">
      <formula>0</formula>
    </cfRule>
  </conditionalFormatting>
  <conditionalFormatting sqref="L86:M86">
    <cfRule type="expression" dxfId="2546" priority="1921">
      <formula>MOD(ROW(),2)</formula>
    </cfRule>
  </conditionalFormatting>
  <conditionalFormatting sqref="J61:K61">
    <cfRule type="expression" dxfId="2545" priority="2023">
      <formula>MOD(ROW(),2)</formula>
    </cfRule>
  </conditionalFormatting>
  <conditionalFormatting sqref="J68:K68">
    <cfRule type="expression" dxfId="2544" priority="2022">
      <formula>MOD(ROW(),2)</formula>
    </cfRule>
  </conditionalFormatting>
  <conditionalFormatting sqref="J73:K73">
    <cfRule type="expression" dxfId="2543" priority="2021">
      <formula>MOD(ROW(),2)</formula>
    </cfRule>
  </conditionalFormatting>
  <conditionalFormatting sqref="J77:K77">
    <cfRule type="expression" dxfId="2542" priority="2020">
      <formula>MOD(ROW(),2)</formula>
    </cfRule>
  </conditionalFormatting>
  <conditionalFormatting sqref="J90:K90">
    <cfRule type="expression" dxfId="2541" priority="2018">
      <formula>MOD(ROW(),2)</formula>
    </cfRule>
  </conditionalFormatting>
  <conditionalFormatting sqref="J97:K97">
    <cfRule type="expression" dxfId="2540" priority="2017">
      <formula>MOD(ROW(),2)</formula>
    </cfRule>
  </conditionalFormatting>
  <conditionalFormatting sqref="J72:K72">
    <cfRule type="cellIs" dxfId="2539" priority="2016" operator="equal">
      <formula>0</formula>
    </cfRule>
  </conditionalFormatting>
  <conditionalFormatting sqref="J14 J17">
    <cfRule type="expression" dxfId="2538" priority="2015">
      <formula>MOD(ROW(),2)</formula>
    </cfRule>
  </conditionalFormatting>
  <conditionalFormatting sqref="J14 J17:K17">
    <cfRule type="cellIs" dxfId="2537" priority="2014" operator="equal">
      <formula>0</formula>
    </cfRule>
  </conditionalFormatting>
  <conditionalFormatting sqref="K17">
    <cfRule type="expression" dxfId="2536" priority="2013">
      <formula>MOD(ROW(),2)</formula>
    </cfRule>
  </conditionalFormatting>
  <conditionalFormatting sqref="X85:Y85">
    <cfRule type="expression" dxfId="2535" priority="1310">
      <formula>MOD(ROW(),2)</formula>
    </cfRule>
  </conditionalFormatting>
  <conditionalFormatting sqref="X85:Y85 X82:Y82">
    <cfRule type="cellIs" dxfId="2534" priority="1309" operator="equal">
      <formula>0</formula>
    </cfRule>
  </conditionalFormatting>
  <conditionalFormatting sqref="J67:K67">
    <cfRule type="expression" dxfId="2533" priority="2009">
      <formula>MOD(ROW(),2)</formula>
    </cfRule>
  </conditionalFormatting>
  <conditionalFormatting sqref="J67:K67 J65:K65">
    <cfRule type="cellIs" dxfId="2532" priority="2008" operator="equal">
      <formula>0</formula>
    </cfRule>
  </conditionalFormatting>
  <conditionalFormatting sqref="J65:K65">
    <cfRule type="expression" dxfId="2531" priority="2003">
      <formula>MOD(ROW(),2)</formula>
    </cfRule>
  </conditionalFormatting>
  <conditionalFormatting sqref="J101:K101">
    <cfRule type="cellIs" dxfId="2530" priority="1997" operator="equal">
      <formula>0</formula>
    </cfRule>
  </conditionalFormatting>
  <conditionalFormatting sqref="R82:S82">
    <cfRule type="expression" dxfId="2529" priority="1598">
      <formula>MOD(ROW(),2)</formula>
    </cfRule>
  </conditionalFormatting>
  <conditionalFormatting sqref="J96:K96">
    <cfRule type="cellIs" dxfId="2528" priority="1998" operator="equal">
      <formula>0</formula>
    </cfRule>
  </conditionalFormatting>
  <conditionalFormatting sqref="J85:K85">
    <cfRule type="expression" dxfId="2527" priority="1996">
      <formula>MOD(ROW(),2)</formula>
    </cfRule>
  </conditionalFormatting>
  <conditionalFormatting sqref="N94:O94">
    <cfRule type="cellIs" dxfId="2526" priority="1785" operator="equal">
      <formula>0</formula>
    </cfRule>
  </conditionalFormatting>
  <conditionalFormatting sqref="J82:K82">
    <cfRule type="expression" dxfId="2525" priority="1990">
      <formula>MOD(ROW(),2)</formula>
    </cfRule>
  </conditionalFormatting>
  <conditionalFormatting sqref="K14">
    <cfRule type="expression" dxfId="2524" priority="1989">
      <formula>MOD(ROW(),2)</formula>
    </cfRule>
  </conditionalFormatting>
  <conditionalFormatting sqref="K14">
    <cfRule type="cellIs" dxfId="2523" priority="1988" operator="equal">
      <formula>0</formula>
    </cfRule>
  </conditionalFormatting>
  <conditionalFormatting sqref="Z14 Z17">
    <cfRule type="expression" dxfId="2522" priority="1231">
      <formula>MOD(ROW(),2)</formula>
    </cfRule>
  </conditionalFormatting>
  <conditionalFormatting sqref="Z14 Z17:AA17">
    <cfRule type="cellIs" dxfId="2521" priority="1230" operator="equal">
      <formula>0</formula>
    </cfRule>
  </conditionalFormatting>
  <conditionalFormatting sqref="AA17">
    <cfRule type="expression" dxfId="2520" priority="1229">
      <formula>MOD(ROW(),2)</formula>
    </cfRule>
  </conditionalFormatting>
  <conditionalFormatting sqref="K10">
    <cfRule type="expression" dxfId="2519" priority="1984">
      <formula>MOD(ROW(),2)</formula>
    </cfRule>
  </conditionalFormatting>
  <conditionalFormatting sqref="K10">
    <cfRule type="cellIs" dxfId="2518" priority="1983" operator="equal">
      <formula>0</formula>
    </cfRule>
  </conditionalFormatting>
  <conditionalFormatting sqref="J94:K94">
    <cfRule type="cellIs" dxfId="2517" priority="1981" operator="equal">
      <formula>0</formula>
    </cfRule>
  </conditionalFormatting>
  <conditionalFormatting sqref="L4 L81:M81 L13 L25 L64:M64 L71:M71 L89:M89 L93:M93 L60:M60 L27:M27 L31:M32 L38:M39 L55:M56 L18:M18 L9:L10">
    <cfRule type="expression" dxfId="2516" priority="1980">
      <formula>MOD(ROW(),2)</formula>
    </cfRule>
  </conditionalFormatting>
  <conditionalFormatting sqref="L102:M1048576 L4:M4 L95 L18:M18 L13:M13 L10 L86:M86 L68:M68 L97:M97 L73:M73 L100:M100 L93:M93 L89:M90 L81:M81 L76:M77 L71:M71 L64:M64 L60:M61 L55:M56 L38:M39 L31:M32 L25:M27 L3 L9:M9">
    <cfRule type="cellIs" dxfId="2515" priority="1979" operator="equal">
      <formula>0</formula>
    </cfRule>
  </conditionalFormatting>
  <conditionalFormatting sqref="M4 L76:M76 M13 M25 L100:M100 M9">
    <cfRule type="expression" dxfId="2514" priority="1978">
      <formula>MOD(ROW(),2)</formula>
    </cfRule>
  </conditionalFormatting>
  <conditionalFormatting sqref="Z67:AA67">
    <cfRule type="expression" dxfId="2513" priority="1225">
      <formula>MOD(ROW(),2)</formula>
    </cfRule>
  </conditionalFormatting>
  <conditionalFormatting sqref="Y98">
    <cfRule type="cellIs" dxfId="2512" priority="1363" operator="equal">
      <formula>0</formula>
    </cfRule>
  </conditionalFormatting>
  <conditionalFormatting sqref="Y98">
    <cfRule type="expression" dxfId="2511" priority="1362">
      <formula>MOD(ROW(),2)</formula>
    </cfRule>
  </conditionalFormatting>
  <conditionalFormatting sqref="W99">
    <cfRule type="cellIs" dxfId="2510" priority="1459" operator="equal">
      <formula>0</formula>
    </cfRule>
  </conditionalFormatting>
  <conditionalFormatting sqref="W99">
    <cfRule type="expression" dxfId="2509" priority="1458">
      <formula>MOD(ROW(),2)</formula>
    </cfRule>
  </conditionalFormatting>
  <conditionalFormatting sqref="T101:U101">
    <cfRule type="cellIs" dxfId="2508" priority="1507" operator="equal">
      <formula>0</formula>
    </cfRule>
  </conditionalFormatting>
  <conditionalFormatting sqref="T85:U85">
    <cfRule type="expression" dxfId="2507" priority="1506">
      <formula>MOD(ROW(),2)</formula>
    </cfRule>
  </conditionalFormatting>
  <conditionalFormatting sqref="Q98">
    <cfRule type="cellIs" dxfId="2506" priority="1755" operator="equal">
      <formula>0</formula>
    </cfRule>
  </conditionalFormatting>
  <conditionalFormatting sqref="Q98">
    <cfRule type="expression" dxfId="2505" priority="1754">
      <formula>MOD(ROW(),2)</formula>
    </cfRule>
  </conditionalFormatting>
  <conditionalFormatting sqref="N85:O85 N82:O82">
    <cfRule type="cellIs" dxfId="2504" priority="1799" operator="equal">
      <formula>0</formula>
    </cfRule>
  </conditionalFormatting>
  <conditionalFormatting sqref="M99">
    <cfRule type="cellIs" dxfId="2503" priority="1949" operator="equal">
      <formula>0</formula>
    </cfRule>
  </conditionalFormatting>
  <conditionalFormatting sqref="M99">
    <cfRule type="expression" dxfId="2502" priority="1948">
      <formula>MOD(ROW(),2)</formula>
    </cfRule>
  </conditionalFormatting>
  <conditionalFormatting sqref="X98:X99">
    <cfRule type="expression" dxfId="2501" priority="1339">
      <formula>MOD(ROW(),2)</formula>
    </cfRule>
  </conditionalFormatting>
  <conditionalFormatting sqref="X98:X99">
    <cfRule type="cellIs" dxfId="2500" priority="1338" operator="equal">
      <formula>0</formula>
    </cfRule>
  </conditionalFormatting>
  <conditionalFormatting sqref="V61:W61">
    <cfRule type="expression" dxfId="2499" priority="1435">
      <formula>MOD(ROW(),2)</formula>
    </cfRule>
  </conditionalFormatting>
  <conditionalFormatting sqref="R73:S73">
    <cfRule type="expression" dxfId="2498" priority="1629">
      <formula>MOD(ROW(),2)</formula>
    </cfRule>
  </conditionalFormatting>
  <conditionalFormatting sqref="P98:P99">
    <cfRule type="expression" dxfId="2497" priority="1731">
      <formula>MOD(ROW(),2)</formula>
    </cfRule>
  </conditionalFormatting>
  <conditionalFormatting sqref="P98:P99">
    <cfRule type="cellIs" dxfId="2496" priority="1730" operator="equal">
      <formula>0</formula>
    </cfRule>
  </conditionalFormatting>
  <conditionalFormatting sqref="N86:O86">
    <cfRule type="expression" dxfId="2495" priority="1823">
      <formula>MOD(ROW(),2)</formula>
    </cfRule>
  </conditionalFormatting>
  <conditionalFormatting sqref="L61:M61">
    <cfRule type="expression" dxfId="2494" priority="1925">
      <formula>MOD(ROW(),2)</formula>
    </cfRule>
  </conditionalFormatting>
  <conditionalFormatting sqref="L68:M68">
    <cfRule type="expression" dxfId="2493" priority="1924">
      <formula>MOD(ROW(),2)</formula>
    </cfRule>
  </conditionalFormatting>
  <conditionalFormatting sqref="L73:M73">
    <cfRule type="expression" dxfId="2492" priority="1923">
      <formula>MOD(ROW(),2)</formula>
    </cfRule>
  </conditionalFormatting>
  <conditionalFormatting sqref="L77:M77">
    <cfRule type="expression" dxfId="2491" priority="1922">
      <formula>MOD(ROW(),2)</formula>
    </cfRule>
  </conditionalFormatting>
  <conditionalFormatting sqref="L90:M90">
    <cfRule type="expression" dxfId="2490" priority="1920">
      <formula>MOD(ROW(),2)</formula>
    </cfRule>
  </conditionalFormatting>
  <conditionalFormatting sqref="L97:M97">
    <cfRule type="expression" dxfId="2489" priority="1919">
      <formula>MOD(ROW(),2)</formula>
    </cfRule>
  </conditionalFormatting>
  <conditionalFormatting sqref="L72:M72">
    <cfRule type="cellIs" dxfId="2488" priority="1918" operator="equal">
      <formula>0</formula>
    </cfRule>
  </conditionalFormatting>
  <conditionalFormatting sqref="L14 L17">
    <cfRule type="expression" dxfId="2487" priority="1917">
      <formula>MOD(ROW(),2)</formula>
    </cfRule>
  </conditionalFormatting>
  <conditionalFormatting sqref="L14 L17:M17">
    <cfRule type="cellIs" dxfId="2486" priority="1916" operator="equal">
      <formula>0</formula>
    </cfRule>
  </conditionalFormatting>
  <conditionalFormatting sqref="M17">
    <cfRule type="expression" dxfId="2485" priority="1915">
      <formula>MOD(ROW(),2)</formula>
    </cfRule>
  </conditionalFormatting>
  <conditionalFormatting sqref="Z85:AA85">
    <cfRule type="expression" dxfId="2484" priority="1212">
      <formula>MOD(ROW(),2)</formula>
    </cfRule>
  </conditionalFormatting>
  <conditionalFormatting sqref="Z85:AA85 Z82:AA82">
    <cfRule type="cellIs" dxfId="2483" priority="1211" operator="equal">
      <formula>0</formula>
    </cfRule>
  </conditionalFormatting>
  <conditionalFormatting sqref="L67:M67">
    <cfRule type="expression" dxfId="2482" priority="1911">
      <formula>MOD(ROW(),2)</formula>
    </cfRule>
  </conditionalFormatting>
  <conditionalFormatting sqref="L67:M67 L65:M65">
    <cfRule type="cellIs" dxfId="2481" priority="1910" operator="equal">
      <formula>0</formula>
    </cfRule>
  </conditionalFormatting>
  <conditionalFormatting sqref="L101:M101">
    <cfRule type="cellIs" dxfId="2480" priority="1899" operator="equal">
      <formula>0</formula>
    </cfRule>
  </conditionalFormatting>
  <conditionalFormatting sqref="T82:U82">
    <cfRule type="expression" dxfId="2479" priority="1500">
      <formula>MOD(ROW(),2)</formula>
    </cfRule>
  </conditionalFormatting>
  <conditionalFormatting sqref="L96:M96">
    <cfRule type="cellIs" dxfId="2478" priority="1900" operator="equal">
      <formula>0</formula>
    </cfRule>
  </conditionalFormatting>
  <conditionalFormatting sqref="L85:M85">
    <cfRule type="expression" dxfId="2477" priority="1898">
      <formula>MOD(ROW(),2)</formula>
    </cfRule>
  </conditionalFormatting>
  <conditionalFormatting sqref="P94:Q94">
    <cfRule type="cellIs" dxfId="2476" priority="1687" operator="equal">
      <formula>0</formula>
    </cfRule>
  </conditionalFormatting>
  <conditionalFormatting sqref="L82:M82">
    <cfRule type="expression" dxfId="2475" priority="1892">
      <formula>MOD(ROW(),2)</formula>
    </cfRule>
  </conditionalFormatting>
  <conditionalFormatting sqref="M14">
    <cfRule type="expression" dxfId="2474" priority="1891">
      <formula>MOD(ROW(),2)</formula>
    </cfRule>
  </conditionalFormatting>
  <conditionalFormatting sqref="M14">
    <cfRule type="cellIs" dxfId="2473" priority="1890" operator="equal">
      <formula>0</formula>
    </cfRule>
  </conditionalFormatting>
  <conditionalFormatting sqref="AB14 AB17">
    <cfRule type="expression" dxfId="2472" priority="1133">
      <formula>MOD(ROW(),2)</formula>
    </cfRule>
  </conditionalFormatting>
  <conditionalFormatting sqref="AB14 AB17:AC17">
    <cfRule type="cellIs" dxfId="2471" priority="1132" operator="equal">
      <formula>0</formula>
    </cfRule>
  </conditionalFormatting>
  <conditionalFormatting sqref="AC17">
    <cfRule type="expression" dxfId="2470" priority="1131">
      <formula>MOD(ROW(),2)</formula>
    </cfRule>
  </conditionalFormatting>
  <conditionalFormatting sqref="M10">
    <cfRule type="expression" dxfId="2469" priority="1886">
      <formula>MOD(ROW(),2)</formula>
    </cfRule>
  </conditionalFormatting>
  <conditionalFormatting sqref="M10">
    <cfRule type="cellIs" dxfId="2468" priority="1885" operator="equal">
      <formula>0</formula>
    </cfRule>
  </conditionalFormatting>
  <conditionalFormatting sqref="N4 N81:O81 N13 N25 N64:O64 N71:O71 N89:O89 N93:O93 N60:O60 N27:O27 N31:O32 N38:O39 N55:O56 N18:O18 N9:N10">
    <cfRule type="expression" dxfId="2467" priority="1882">
      <formula>MOD(ROW(),2)</formula>
    </cfRule>
  </conditionalFormatting>
  <conditionalFormatting sqref="N102:O1048576 N4:O4 N95 N18:O18 N13:O13 N10 N86:O86 N68:O68 N97:O97 N73:O73 N100:O100 N93:O93 N89:O90 N81:O81 N76:O77 N71:O71 N64:O64 N60:O61 N55:O56 N38:O39 N31:O32 N25:O27 N3 N9:O9">
    <cfRule type="cellIs" dxfId="2466" priority="1881" operator="equal">
      <formula>0</formula>
    </cfRule>
  </conditionalFormatting>
  <conditionalFormatting sqref="O4 N76:O76 O13 O25 N100:O100 O9">
    <cfRule type="expression" dxfId="2465" priority="1880">
      <formula>MOD(ROW(),2)</formula>
    </cfRule>
  </conditionalFormatting>
  <conditionalFormatting sqref="AB67:AC67">
    <cfRule type="expression" dxfId="2464" priority="1127">
      <formula>MOD(ROW(),2)</formula>
    </cfRule>
  </conditionalFormatting>
  <conditionalFormatting sqref="AA98">
    <cfRule type="cellIs" dxfId="2463" priority="1265" operator="equal">
      <formula>0</formula>
    </cfRule>
  </conditionalFormatting>
  <conditionalFormatting sqref="AA98">
    <cfRule type="expression" dxfId="2462" priority="1264">
      <formula>MOD(ROW(),2)</formula>
    </cfRule>
  </conditionalFormatting>
  <conditionalFormatting sqref="Y99">
    <cfRule type="cellIs" dxfId="2461" priority="1361" operator="equal">
      <formula>0</formula>
    </cfRule>
  </conditionalFormatting>
  <conditionalFormatting sqref="Y99">
    <cfRule type="expression" dxfId="2460" priority="1360">
      <formula>MOD(ROW(),2)</formula>
    </cfRule>
  </conditionalFormatting>
  <conditionalFormatting sqref="V101:W101">
    <cfRule type="cellIs" dxfId="2459" priority="1409" operator="equal">
      <formula>0</formula>
    </cfRule>
  </conditionalFormatting>
  <conditionalFormatting sqref="S98">
    <cfRule type="cellIs" dxfId="2458" priority="1657" operator="equal">
      <formula>0</formula>
    </cfRule>
  </conditionalFormatting>
  <conditionalFormatting sqref="S98">
    <cfRule type="expression" dxfId="2457" priority="1656">
      <formula>MOD(ROW(),2)</formula>
    </cfRule>
  </conditionalFormatting>
  <conditionalFormatting sqref="P85:Q85 P82:Q82">
    <cfRule type="cellIs" dxfId="2456" priority="1701" operator="equal">
      <formula>0</formula>
    </cfRule>
  </conditionalFormatting>
  <conditionalFormatting sqref="O99">
    <cfRule type="cellIs" dxfId="2455" priority="1851" operator="equal">
      <formula>0</formula>
    </cfRule>
  </conditionalFormatting>
  <conditionalFormatting sqref="O99">
    <cfRule type="expression" dxfId="2454" priority="1850">
      <formula>MOD(ROW(),2)</formula>
    </cfRule>
  </conditionalFormatting>
  <conditionalFormatting sqref="Z98:Z99">
    <cfRule type="expression" dxfId="2453" priority="1241">
      <formula>MOD(ROW(),2)</formula>
    </cfRule>
  </conditionalFormatting>
  <conditionalFormatting sqref="Z98:Z99">
    <cfRule type="cellIs" dxfId="2452" priority="1240" operator="equal">
      <formula>0</formula>
    </cfRule>
  </conditionalFormatting>
  <conditionalFormatting sqref="X61:Y61">
    <cfRule type="expression" dxfId="2451" priority="1337">
      <formula>MOD(ROW(),2)</formula>
    </cfRule>
  </conditionalFormatting>
  <conditionalFormatting sqref="T73:U73">
    <cfRule type="expression" dxfId="2450" priority="1531">
      <formula>MOD(ROW(),2)</formula>
    </cfRule>
  </conditionalFormatting>
  <conditionalFormatting sqref="R98:R99">
    <cfRule type="expression" dxfId="2449" priority="1633">
      <formula>MOD(ROW(),2)</formula>
    </cfRule>
  </conditionalFormatting>
  <conditionalFormatting sqref="R98:R99">
    <cfRule type="cellIs" dxfId="2448" priority="1632" operator="equal">
      <formula>0</formula>
    </cfRule>
  </conditionalFormatting>
  <conditionalFormatting sqref="P86:Q86">
    <cfRule type="expression" dxfId="2447" priority="1725">
      <formula>MOD(ROW(),2)</formula>
    </cfRule>
  </conditionalFormatting>
  <conditionalFormatting sqref="N61:O61">
    <cfRule type="expression" dxfId="2446" priority="1827">
      <formula>MOD(ROW(),2)</formula>
    </cfRule>
  </conditionalFormatting>
  <conditionalFormatting sqref="N68:O68">
    <cfRule type="expression" dxfId="2445" priority="1826">
      <formula>MOD(ROW(),2)</formula>
    </cfRule>
  </conditionalFormatting>
  <conditionalFormatting sqref="N77:O77">
    <cfRule type="expression" dxfId="2444" priority="1824">
      <formula>MOD(ROW(),2)</formula>
    </cfRule>
  </conditionalFormatting>
  <conditionalFormatting sqref="N90:O90">
    <cfRule type="expression" dxfId="2443" priority="1822">
      <formula>MOD(ROW(),2)</formula>
    </cfRule>
  </conditionalFormatting>
  <conditionalFormatting sqref="N97:O97">
    <cfRule type="expression" dxfId="2442" priority="1821">
      <formula>MOD(ROW(),2)</formula>
    </cfRule>
  </conditionalFormatting>
  <conditionalFormatting sqref="N72:O72">
    <cfRule type="cellIs" dxfId="2441" priority="1820" operator="equal">
      <formula>0</formula>
    </cfRule>
  </conditionalFormatting>
  <conditionalFormatting sqref="N14 N17">
    <cfRule type="expression" dxfId="2440" priority="1819">
      <formula>MOD(ROW(),2)</formula>
    </cfRule>
  </conditionalFormatting>
  <conditionalFormatting sqref="N14 N17:O17">
    <cfRule type="cellIs" dxfId="2439" priority="1818" operator="equal">
      <formula>0</formula>
    </cfRule>
  </conditionalFormatting>
  <conditionalFormatting sqref="O17">
    <cfRule type="expression" dxfId="2438" priority="1817">
      <formula>MOD(ROW(),2)</formula>
    </cfRule>
  </conditionalFormatting>
  <conditionalFormatting sqref="AB85:AC85">
    <cfRule type="expression" dxfId="2437" priority="1114">
      <formula>MOD(ROW(),2)</formula>
    </cfRule>
  </conditionalFormatting>
  <conditionalFormatting sqref="AB85:AC85 AB82:AC82">
    <cfRule type="cellIs" dxfId="2436" priority="1113" operator="equal">
      <formula>0</formula>
    </cfRule>
  </conditionalFormatting>
  <conditionalFormatting sqref="V82:W82">
    <cfRule type="expression" dxfId="2435" priority="1402">
      <formula>MOD(ROW(),2)</formula>
    </cfRule>
  </conditionalFormatting>
  <conditionalFormatting sqref="N96:O96">
    <cfRule type="cellIs" dxfId="2434" priority="1802" operator="equal">
      <formula>0</formula>
    </cfRule>
  </conditionalFormatting>
  <conditionalFormatting sqref="R94:S94">
    <cfRule type="cellIs" dxfId="2433" priority="1589" operator="equal">
      <formula>0</formula>
    </cfRule>
  </conditionalFormatting>
  <conditionalFormatting sqref="N82:O82">
    <cfRule type="expression" dxfId="2432" priority="1794">
      <formula>MOD(ROW(),2)</formula>
    </cfRule>
  </conditionalFormatting>
  <conditionalFormatting sqref="O14">
    <cfRule type="expression" dxfId="2431" priority="1793">
      <formula>MOD(ROW(),2)</formula>
    </cfRule>
  </conditionalFormatting>
  <conditionalFormatting sqref="AD14 AD17">
    <cfRule type="expression" dxfId="2430" priority="1035">
      <formula>MOD(ROW(),2)</formula>
    </cfRule>
  </conditionalFormatting>
  <conditionalFormatting sqref="AD14 AD17:AE17">
    <cfRule type="cellIs" dxfId="2429" priority="1034" operator="equal">
      <formula>0</formula>
    </cfRule>
  </conditionalFormatting>
  <conditionalFormatting sqref="AE17">
    <cfRule type="expression" dxfId="2428" priority="1033">
      <formula>MOD(ROW(),2)</formula>
    </cfRule>
  </conditionalFormatting>
  <conditionalFormatting sqref="O10">
    <cfRule type="expression" dxfId="2427" priority="1788">
      <formula>MOD(ROW(),2)</formula>
    </cfRule>
  </conditionalFormatting>
  <conditionalFormatting sqref="O10">
    <cfRule type="cellIs" dxfId="2426" priority="1787" operator="equal">
      <formula>0</formula>
    </cfRule>
  </conditionalFormatting>
  <conditionalFormatting sqref="P4 P81:Q81 P13 P25 P64:Q64 P71:Q71 P89:Q89 P93:Q93 P60:Q60 P27:Q27 P31:Q32 P38:Q39 P55:Q56 P18:Q18 P9:P10">
    <cfRule type="expression" dxfId="2425" priority="1784">
      <formula>MOD(ROW(),2)</formula>
    </cfRule>
  </conditionalFormatting>
  <conditionalFormatting sqref="P102:Q1048576 P4:Q4 P95 P18:Q18 P13:Q13 P10 P86:Q86 P68:Q68 P97:Q97 P73:Q73 P100:Q100 P93:Q93 P89:Q90 P81:Q81 P76:Q77 P71:Q71 P64:Q64 P60:Q61 P55:Q56 P38:Q39 P31:Q32 P25:Q27 P3 P9:Q9 Q5">
    <cfRule type="cellIs" dxfId="2424" priority="1783" operator="equal">
      <formula>0</formula>
    </cfRule>
  </conditionalFormatting>
  <conditionalFormatting sqref="Q4:Q5 P76:Q76 Q13 Q25 P100:Q100 Q9">
    <cfRule type="expression" dxfId="2423" priority="1782">
      <formula>MOD(ROW(),2)</formula>
    </cfRule>
  </conditionalFormatting>
  <conditionalFormatting sqref="AD67:AE67">
    <cfRule type="expression" dxfId="2422" priority="1029">
      <formula>MOD(ROW(),2)</formula>
    </cfRule>
  </conditionalFormatting>
  <conditionalFormatting sqref="AC98">
    <cfRule type="cellIs" dxfId="2421" priority="1167" operator="equal">
      <formula>0</formula>
    </cfRule>
  </conditionalFormatting>
  <conditionalFormatting sqref="AC98">
    <cfRule type="expression" dxfId="2420" priority="1166">
      <formula>MOD(ROW(),2)</formula>
    </cfRule>
  </conditionalFormatting>
  <conditionalFormatting sqref="AA99">
    <cfRule type="cellIs" dxfId="2419" priority="1263" operator="equal">
      <formula>0</formula>
    </cfRule>
  </conditionalFormatting>
  <conditionalFormatting sqref="AA99">
    <cfRule type="expression" dxfId="2418" priority="1262">
      <formula>MOD(ROW(),2)</formula>
    </cfRule>
  </conditionalFormatting>
  <conditionalFormatting sqref="X101:Y101">
    <cfRule type="cellIs" dxfId="2417" priority="1311" operator="equal">
      <formula>0</formula>
    </cfRule>
  </conditionalFormatting>
  <conditionalFormatting sqref="R85:S85 R82:S82">
    <cfRule type="cellIs" dxfId="2416" priority="1603" operator="equal">
      <formula>0</formula>
    </cfRule>
  </conditionalFormatting>
  <conditionalFormatting sqref="AB98:AB99">
    <cfRule type="expression" dxfId="2415" priority="1143">
      <formula>MOD(ROW(),2)</formula>
    </cfRule>
  </conditionalFormatting>
  <conditionalFormatting sqref="AB98:AB99">
    <cfRule type="cellIs" dxfId="2414" priority="1142" operator="equal">
      <formula>0</formula>
    </cfRule>
  </conditionalFormatting>
  <conditionalFormatting sqref="Z61:AA61">
    <cfRule type="expression" dxfId="2413" priority="1239">
      <formula>MOD(ROW(),2)</formula>
    </cfRule>
  </conditionalFormatting>
  <conditionalFormatting sqref="V73:W73">
    <cfRule type="expression" dxfId="2412" priority="1433">
      <formula>MOD(ROW(),2)</formula>
    </cfRule>
  </conditionalFormatting>
  <conditionalFormatting sqref="R86:S86">
    <cfRule type="expression" dxfId="2411" priority="1627">
      <formula>MOD(ROW(),2)</formula>
    </cfRule>
  </conditionalFormatting>
  <conditionalFormatting sqref="P61:Q61">
    <cfRule type="expression" dxfId="2410" priority="1729">
      <formula>MOD(ROW(),2)</formula>
    </cfRule>
  </conditionalFormatting>
  <conditionalFormatting sqref="P68:Q68">
    <cfRule type="expression" dxfId="2409" priority="1728">
      <formula>MOD(ROW(),2)</formula>
    </cfRule>
  </conditionalFormatting>
  <conditionalFormatting sqref="P77:Q77">
    <cfRule type="expression" dxfId="2408" priority="1726">
      <formula>MOD(ROW(),2)</formula>
    </cfRule>
  </conditionalFormatting>
  <conditionalFormatting sqref="P90:Q90">
    <cfRule type="expression" dxfId="2407" priority="1724">
      <formula>MOD(ROW(),2)</formula>
    </cfRule>
  </conditionalFormatting>
  <conditionalFormatting sqref="P97:Q97">
    <cfRule type="expression" dxfId="2406" priority="1723">
      <formula>MOD(ROW(),2)</formula>
    </cfRule>
  </conditionalFormatting>
  <conditionalFormatting sqref="P72:Q72">
    <cfRule type="cellIs" dxfId="2405" priority="1722" operator="equal">
      <formula>0</formula>
    </cfRule>
  </conditionalFormatting>
  <conditionalFormatting sqref="P14 P17">
    <cfRule type="expression" dxfId="2404" priority="1721">
      <formula>MOD(ROW(),2)</formula>
    </cfRule>
  </conditionalFormatting>
  <conditionalFormatting sqref="P14 P17:Q17">
    <cfRule type="cellIs" dxfId="2403" priority="1720" operator="equal">
      <formula>0</formula>
    </cfRule>
  </conditionalFormatting>
  <conditionalFormatting sqref="Q17">
    <cfRule type="expression" dxfId="2402" priority="1719">
      <formula>MOD(ROW(),2)</formula>
    </cfRule>
  </conditionalFormatting>
  <conditionalFormatting sqref="AD85:AE85">
    <cfRule type="expression" dxfId="2401" priority="1016">
      <formula>MOD(ROW(),2)</formula>
    </cfRule>
  </conditionalFormatting>
  <conditionalFormatting sqref="AD85:AE85 AD82:AE82">
    <cfRule type="cellIs" dxfId="2400" priority="1015" operator="equal">
      <formula>0</formula>
    </cfRule>
  </conditionalFormatting>
  <conditionalFormatting sqref="P67:Q67">
    <cfRule type="expression" dxfId="2399" priority="1715">
      <formula>MOD(ROW(),2)</formula>
    </cfRule>
  </conditionalFormatting>
  <conditionalFormatting sqref="P67:Q67 P65:Q65">
    <cfRule type="cellIs" dxfId="2398" priority="1714" operator="equal">
      <formula>0</formula>
    </cfRule>
  </conditionalFormatting>
  <conditionalFormatting sqref="P65:Q65">
    <cfRule type="expression" dxfId="2397" priority="1709">
      <formula>MOD(ROW(),2)</formula>
    </cfRule>
  </conditionalFormatting>
  <conditionalFormatting sqref="X82:Y82">
    <cfRule type="expression" dxfId="2396" priority="1304">
      <formula>MOD(ROW(),2)</formula>
    </cfRule>
  </conditionalFormatting>
  <conditionalFormatting sqref="P96:Q96">
    <cfRule type="cellIs" dxfId="2395" priority="1704" operator="equal">
      <formula>0</formula>
    </cfRule>
  </conditionalFormatting>
  <conditionalFormatting sqref="T94:U94">
    <cfRule type="cellIs" dxfId="2394" priority="1491" operator="equal">
      <formula>0</formula>
    </cfRule>
  </conditionalFormatting>
  <conditionalFormatting sqref="Q14">
    <cfRule type="cellIs" dxfId="2393" priority="1694" operator="equal">
      <formula>0</formula>
    </cfRule>
  </conditionalFormatting>
  <conditionalFormatting sqref="Q10">
    <cfRule type="expression" dxfId="2392" priority="1690">
      <formula>MOD(ROW(),2)</formula>
    </cfRule>
  </conditionalFormatting>
  <conditionalFormatting sqref="Q10">
    <cfRule type="cellIs" dxfId="2391" priority="1689" operator="equal">
      <formula>0</formula>
    </cfRule>
  </conditionalFormatting>
  <conditionalFormatting sqref="Z5">
    <cfRule type="expression" dxfId="2390" priority="882">
      <formula>MOD(ROW(),2)</formula>
    </cfRule>
  </conditionalFormatting>
  <conditionalFormatting sqref="R4 R81:S81 R13 R25 R64:S64 R71:S71 R89:S89 R93:S93 R60:S60 R27:S27 R31:S32 R38:S39 R55:S56 R18:S18 R9:R10">
    <cfRule type="expression" dxfId="2389" priority="1686">
      <formula>MOD(ROW(),2)</formula>
    </cfRule>
  </conditionalFormatting>
  <conditionalFormatting sqref="R102:S1048576 R4:S4 R95 R18:S18 R13:S13 R10 R86:S86 R68:S68 R97:S97 R73:S73 R100:S100 R93:S93 R89:S90 R81:S81 R76:S77 R71:S71 R64:S64 R60:S61 R55:S56 R38:S39 R31:S32 R25:S27 R3 R9:S9 S5">
    <cfRule type="cellIs" dxfId="2388" priority="1685" operator="equal">
      <formula>0</formula>
    </cfRule>
  </conditionalFormatting>
  <conditionalFormatting sqref="S4:S5 R76:S76 S13 S25 R100:S100 S9">
    <cfRule type="expression" dxfId="2387" priority="1684">
      <formula>MOD(ROW(),2)</formula>
    </cfRule>
  </conditionalFormatting>
  <conditionalFormatting sqref="AE98">
    <cfRule type="cellIs" dxfId="2386" priority="1069" operator="equal">
      <formula>0</formula>
    </cfRule>
  </conditionalFormatting>
  <conditionalFormatting sqref="AE98">
    <cfRule type="expression" dxfId="2385" priority="1068">
      <formula>MOD(ROW(),2)</formula>
    </cfRule>
  </conditionalFormatting>
  <conditionalFormatting sqref="AC99">
    <cfRule type="cellIs" dxfId="2384" priority="1165" operator="equal">
      <formula>0</formula>
    </cfRule>
  </conditionalFormatting>
  <conditionalFormatting sqref="AC99">
    <cfRule type="expression" dxfId="2383" priority="1164">
      <formula>MOD(ROW(),2)</formula>
    </cfRule>
  </conditionalFormatting>
  <conditionalFormatting sqref="Z101:AA101">
    <cfRule type="cellIs" dxfId="2382" priority="1213" operator="equal">
      <formula>0</formula>
    </cfRule>
  </conditionalFormatting>
  <conditionalFormatting sqref="T85:U85 T82:U82">
    <cfRule type="cellIs" dxfId="2381" priority="1505" operator="equal">
      <formula>0</formula>
    </cfRule>
  </conditionalFormatting>
  <conditionalFormatting sqref="AD98:AD99">
    <cfRule type="expression" dxfId="2380" priority="1045">
      <formula>MOD(ROW(),2)</formula>
    </cfRule>
  </conditionalFormatting>
  <conditionalFormatting sqref="AD98:AD99">
    <cfRule type="cellIs" dxfId="2379" priority="1044" operator="equal">
      <formula>0</formula>
    </cfRule>
  </conditionalFormatting>
  <conditionalFormatting sqref="AB61:AC61">
    <cfRule type="expression" dxfId="2378" priority="1141">
      <formula>MOD(ROW(),2)</formula>
    </cfRule>
  </conditionalFormatting>
  <conditionalFormatting sqref="X73:Y73">
    <cfRule type="expression" dxfId="2377" priority="1335">
      <formula>MOD(ROW(),2)</formula>
    </cfRule>
  </conditionalFormatting>
  <conditionalFormatting sqref="T86:U86">
    <cfRule type="expression" dxfId="2376" priority="1529">
      <formula>MOD(ROW(),2)</formula>
    </cfRule>
  </conditionalFormatting>
  <conditionalFormatting sqref="R68:S68">
    <cfRule type="expression" dxfId="2375" priority="1630">
      <formula>MOD(ROW(),2)</formula>
    </cfRule>
  </conditionalFormatting>
  <conditionalFormatting sqref="R77:S77">
    <cfRule type="expression" dxfId="2374" priority="1628">
      <formula>MOD(ROW(),2)</formula>
    </cfRule>
  </conditionalFormatting>
  <conditionalFormatting sqref="R90:S90">
    <cfRule type="expression" dxfId="2373" priority="1626">
      <formula>MOD(ROW(),2)</formula>
    </cfRule>
  </conditionalFormatting>
  <conditionalFormatting sqref="R97:S97">
    <cfRule type="expression" dxfId="2372" priority="1625">
      <formula>MOD(ROW(),2)</formula>
    </cfRule>
  </conditionalFormatting>
  <conditionalFormatting sqref="R72:S72">
    <cfRule type="cellIs" dxfId="2371" priority="1624" operator="equal">
      <formula>0</formula>
    </cfRule>
  </conditionalFormatting>
  <conditionalFormatting sqref="R14 R17">
    <cfRule type="expression" dxfId="2370" priority="1623">
      <formula>MOD(ROW(),2)</formula>
    </cfRule>
  </conditionalFormatting>
  <conditionalFormatting sqref="R14 R17:S17">
    <cfRule type="cellIs" dxfId="2369" priority="1622" operator="equal">
      <formula>0</formula>
    </cfRule>
  </conditionalFormatting>
  <conditionalFormatting sqref="S17">
    <cfRule type="expression" dxfId="2368" priority="1621">
      <formula>MOD(ROW(),2)</formula>
    </cfRule>
  </conditionalFormatting>
  <conditionalFormatting sqref="R67:S67">
    <cfRule type="expression" dxfId="2367" priority="1617">
      <formula>MOD(ROW(),2)</formula>
    </cfRule>
  </conditionalFormatting>
  <conditionalFormatting sqref="R67:S67 R65:S65">
    <cfRule type="cellIs" dxfId="2366" priority="1616" operator="equal">
      <formula>0</formula>
    </cfRule>
  </conditionalFormatting>
  <conditionalFormatting sqref="R65:S65">
    <cfRule type="expression" dxfId="2365" priority="1611">
      <formula>MOD(ROW(),2)</formula>
    </cfRule>
  </conditionalFormatting>
  <conditionalFormatting sqref="Z82:AA82">
    <cfRule type="expression" dxfId="2364" priority="1206">
      <formula>MOD(ROW(),2)</formula>
    </cfRule>
  </conditionalFormatting>
  <conditionalFormatting sqref="R96:S96">
    <cfRule type="cellIs" dxfId="2363" priority="1606" operator="equal">
      <formula>0</formula>
    </cfRule>
  </conditionalFormatting>
  <conditionalFormatting sqref="V94:W94">
    <cfRule type="cellIs" dxfId="2362" priority="1393" operator="equal">
      <formula>0</formula>
    </cfRule>
  </conditionalFormatting>
  <conditionalFormatting sqref="S10">
    <cfRule type="expression" dxfId="2361" priority="1592">
      <formula>MOD(ROW(),2)</formula>
    </cfRule>
  </conditionalFormatting>
  <conditionalFormatting sqref="S10">
    <cfRule type="cellIs" dxfId="2360" priority="1591" operator="equal">
      <formula>0</formula>
    </cfRule>
  </conditionalFormatting>
  <conditionalFormatting sqref="T6:T8">
    <cfRule type="expression" dxfId="2359" priority="838">
      <formula>MOD(ROW(),2)</formula>
    </cfRule>
  </conditionalFormatting>
  <conditionalFormatting sqref="T4 T81:U81 T13 T25 T64:U64 T71:U71 T89:U89 T93:U93 T60:U60 T27:U27 T31:U32 T38:U39 T55:U56 T18:U18 T9:T10">
    <cfRule type="expression" dxfId="2358" priority="1588">
      <formula>MOD(ROW(),2)</formula>
    </cfRule>
  </conditionalFormatting>
  <conditionalFormatting sqref="T102:U1048576 T4:U4 T95 T18:U18 T13:U13 T10 T86:U86 T68:U68 T97:U97 T73:U73 T100:U100 T93:U93 T89:U90 T81:U81 T76:U77 T71:U71 T64:U64 T60:U61 T55:U56 T38:U39 T31:U32 T25:U27 T3 T9:U9 U5">
    <cfRule type="cellIs" dxfId="2357" priority="1587" operator="equal">
      <formula>0</formula>
    </cfRule>
  </conditionalFormatting>
  <conditionalFormatting sqref="U4:U5 T76:U76 U13 U25 T100:U100 U9">
    <cfRule type="expression" dxfId="2356" priority="1586">
      <formula>MOD(ROW(),2)</formula>
    </cfRule>
  </conditionalFormatting>
  <conditionalFormatting sqref="AD5">
    <cfRule type="expression" dxfId="2355" priority="878">
      <formula>MOD(ROW(),2)</formula>
    </cfRule>
  </conditionalFormatting>
  <conditionalFormatting sqref="AD5">
    <cfRule type="cellIs" dxfId="2354" priority="877" operator="equal">
      <formula>0</formula>
    </cfRule>
  </conditionalFormatting>
  <conditionalFormatting sqref="E6:E8">
    <cfRule type="expression" dxfId="2353" priority="876">
      <formula>MOD(ROW(),2)</formula>
    </cfRule>
  </conditionalFormatting>
  <conditionalFormatting sqref="E6:F8">
    <cfRule type="cellIs" dxfId="2352" priority="875" operator="equal">
      <formula>0</formula>
    </cfRule>
  </conditionalFormatting>
  <conditionalFormatting sqref="F6:F8">
    <cfRule type="expression" dxfId="2351" priority="874">
      <formula>MOD(ROW(),2)</formula>
    </cfRule>
  </conditionalFormatting>
  <conditionalFormatting sqref="AE99">
    <cfRule type="cellIs" dxfId="2350" priority="1067" operator="equal">
      <formula>0</formula>
    </cfRule>
  </conditionalFormatting>
  <conditionalFormatting sqref="AE99">
    <cfRule type="expression" dxfId="2349" priority="1066">
      <formula>MOD(ROW(),2)</formula>
    </cfRule>
  </conditionalFormatting>
  <conditionalFormatting sqref="AB101:AC101">
    <cfRule type="cellIs" dxfId="2348" priority="1115" operator="equal">
      <formula>0</formula>
    </cfRule>
  </conditionalFormatting>
  <conditionalFormatting sqref="O5">
    <cfRule type="expression" dxfId="2347" priority="899">
      <formula>MOD(ROW(),2)</formula>
    </cfRule>
  </conditionalFormatting>
  <conditionalFormatting sqref="AD61:AE61">
    <cfRule type="expression" dxfId="2346" priority="1043">
      <formula>MOD(ROW(),2)</formula>
    </cfRule>
  </conditionalFormatting>
  <conditionalFormatting sqref="Z73:AA73">
    <cfRule type="expression" dxfId="2345" priority="1237">
      <formula>MOD(ROW(),2)</formula>
    </cfRule>
  </conditionalFormatting>
  <conditionalFormatting sqref="V86:W86">
    <cfRule type="expression" dxfId="2344" priority="1431">
      <formula>MOD(ROW(),2)</formula>
    </cfRule>
  </conditionalFormatting>
  <conditionalFormatting sqref="T68:U68">
    <cfRule type="expression" dxfId="2343" priority="1532">
      <formula>MOD(ROW(),2)</formula>
    </cfRule>
  </conditionalFormatting>
  <conditionalFormatting sqref="T77:U77">
    <cfRule type="expression" dxfId="2342" priority="1530">
      <formula>MOD(ROW(),2)</formula>
    </cfRule>
  </conditionalFormatting>
  <conditionalFormatting sqref="T90:U90">
    <cfRule type="expression" dxfId="2341" priority="1528">
      <formula>MOD(ROW(),2)</formula>
    </cfRule>
  </conditionalFormatting>
  <conditionalFormatting sqref="T97:U97">
    <cfRule type="expression" dxfId="2340" priority="1527">
      <formula>MOD(ROW(),2)</formula>
    </cfRule>
  </conditionalFormatting>
  <conditionalFormatting sqref="T72:U72">
    <cfRule type="cellIs" dxfId="2339" priority="1526" operator="equal">
      <formula>0</formula>
    </cfRule>
  </conditionalFormatting>
  <conditionalFormatting sqref="T14 T17">
    <cfRule type="expression" dxfId="2338" priority="1525">
      <formula>MOD(ROW(),2)</formula>
    </cfRule>
  </conditionalFormatting>
  <conditionalFormatting sqref="T14 T17:U17">
    <cfRule type="cellIs" dxfId="2337" priority="1524" operator="equal">
      <formula>0</formula>
    </cfRule>
  </conditionalFormatting>
  <conditionalFormatting sqref="U17">
    <cfRule type="expression" dxfId="2336" priority="1523">
      <formula>MOD(ROW(),2)</formula>
    </cfRule>
  </conditionalFormatting>
  <conditionalFormatting sqref="T67:U67">
    <cfRule type="expression" dxfId="2335" priority="1519">
      <formula>MOD(ROW(),2)</formula>
    </cfRule>
  </conditionalFormatting>
  <conditionalFormatting sqref="T67:U67 T65:U65">
    <cfRule type="cellIs" dxfId="2334" priority="1518" operator="equal">
      <formula>0</formula>
    </cfRule>
  </conditionalFormatting>
  <conditionalFormatting sqref="T65:U65">
    <cfRule type="expression" dxfId="2333" priority="1513">
      <formula>MOD(ROW(),2)</formula>
    </cfRule>
  </conditionalFormatting>
  <conditionalFormatting sqref="AB82:AC82">
    <cfRule type="expression" dxfId="2332" priority="1108">
      <formula>MOD(ROW(),2)</formula>
    </cfRule>
  </conditionalFormatting>
  <conditionalFormatting sqref="T96:U96">
    <cfRule type="cellIs" dxfId="2331" priority="1508" operator="equal">
      <formula>0</formula>
    </cfRule>
  </conditionalFormatting>
  <conditionalFormatting sqref="X94:Y94">
    <cfRule type="cellIs" dxfId="2330" priority="1295" operator="equal">
      <formula>0</formula>
    </cfRule>
  </conditionalFormatting>
  <conditionalFormatting sqref="U14">
    <cfRule type="expression" dxfId="2329" priority="1499">
      <formula>MOD(ROW(),2)</formula>
    </cfRule>
  </conditionalFormatting>
  <conditionalFormatting sqref="U14">
    <cfRule type="cellIs" dxfId="2328" priority="1498" operator="equal">
      <formula>0</formula>
    </cfRule>
  </conditionalFormatting>
  <conditionalFormatting sqref="U10">
    <cfRule type="expression" dxfId="2327" priority="1494">
      <formula>MOD(ROW(),2)</formula>
    </cfRule>
  </conditionalFormatting>
  <conditionalFormatting sqref="U10">
    <cfRule type="cellIs" dxfId="2326" priority="1493" operator="equal">
      <formula>0</formula>
    </cfRule>
  </conditionalFormatting>
  <conditionalFormatting sqref="R15:R16">
    <cfRule type="expression" dxfId="2325" priority="740">
      <formula>MOD(ROW(),2)</formula>
    </cfRule>
  </conditionalFormatting>
  <conditionalFormatting sqref="V4 V81:W81 V13 V25 V64:W64 V71:W71 V89:W89 V93:W93 V60:W60 V27:W27 V31:W32 V38:W39 V55:W56 V18:W18 V9:V10">
    <cfRule type="expression" dxfId="2324" priority="1490">
      <formula>MOD(ROW(),2)</formula>
    </cfRule>
  </conditionalFormatting>
  <conditionalFormatting sqref="V102:W1048576 V4:W4 V95 V18:W18 V13:W13 V10 V86:W86 V68:W68 V97:W97 V73:W73 V100:W100 V93:W93 V89:W90 V81:W81 V76:W77 V71:W71 V64:W64 V60:W61 V55:W56 V38:W39 V31:W32 V25:W27 V3 V9:W9 W5">
    <cfRule type="cellIs" dxfId="2323" priority="1489" operator="equal">
      <formula>0</formula>
    </cfRule>
  </conditionalFormatting>
  <conditionalFormatting sqref="W4:W5 V76:W76 W13 W25 V100:W100 W9">
    <cfRule type="expression" dxfId="2322" priority="1488">
      <formula>MOD(ROW(),2)</formula>
    </cfRule>
  </conditionalFormatting>
  <conditionalFormatting sqref="X6:X8">
    <cfRule type="expression" dxfId="2321" priority="834">
      <formula>MOD(ROW(),2)</formula>
    </cfRule>
  </conditionalFormatting>
  <conditionalFormatting sqref="X6:X8">
    <cfRule type="cellIs" dxfId="2320" priority="833" operator="equal">
      <formula>0</formula>
    </cfRule>
  </conditionalFormatting>
  <conditionalFormatting sqref="Z6:Z8">
    <cfRule type="expression" dxfId="2319" priority="832">
      <formula>MOD(ROW(),2)</formula>
    </cfRule>
  </conditionalFormatting>
  <conditionalFormatting sqref="Z6:Z8">
    <cfRule type="cellIs" dxfId="2318" priority="831" operator="equal">
      <formula>0</formula>
    </cfRule>
  </conditionalFormatting>
  <conditionalFormatting sqref="AB6:AB8">
    <cfRule type="expression" dxfId="2317" priority="830">
      <formula>MOD(ROW(),2)</formula>
    </cfRule>
  </conditionalFormatting>
  <conditionalFormatting sqref="AB5">
    <cfRule type="cellIs" dxfId="2316" priority="879" operator="equal">
      <formula>0</formula>
    </cfRule>
  </conditionalFormatting>
  <conditionalFormatting sqref="AD101:AE101">
    <cfRule type="cellIs" dxfId="2315" priority="1017" operator="equal">
      <formula>0</formula>
    </cfRule>
  </conditionalFormatting>
  <conditionalFormatting sqref="AE6:AE8">
    <cfRule type="expression" dxfId="2314" priority="855">
      <formula>MOD(ROW(),2)</formula>
    </cfRule>
  </conditionalFormatting>
  <conditionalFormatting sqref="K6:K8">
    <cfRule type="cellIs" dxfId="2313" priority="854" operator="equal">
      <formula>0</formula>
    </cfRule>
  </conditionalFormatting>
  <conditionalFormatting sqref="O6:O8">
    <cfRule type="expression" dxfId="2312" priority="849">
      <formula>MOD(ROW(),2)</formula>
    </cfRule>
  </conditionalFormatting>
  <conditionalFormatting sqref="AB73:AC73">
    <cfRule type="expression" dxfId="2311" priority="1139">
      <formula>MOD(ROW(),2)</formula>
    </cfRule>
  </conditionalFormatting>
  <conditionalFormatting sqref="X86:Y86">
    <cfRule type="expression" dxfId="2310" priority="1333">
      <formula>MOD(ROW(),2)</formula>
    </cfRule>
  </conditionalFormatting>
  <conditionalFormatting sqref="V68:W68">
    <cfRule type="expression" dxfId="2309" priority="1434">
      <formula>MOD(ROW(),2)</formula>
    </cfRule>
  </conditionalFormatting>
  <conditionalFormatting sqref="V77:W77">
    <cfRule type="expression" dxfId="2308" priority="1432">
      <formula>MOD(ROW(),2)</formula>
    </cfRule>
  </conditionalFormatting>
  <conditionalFormatting sqref="V90:W90">
    <cfRule type="expression" dxfId="2307" priority="1430">
      <formula>MOD(ROW(),2)</formula>
    </cfRule>
  </conditionalFormatting>
  <conditionalFormatting sqref="V14 V17:W17">
    <cfRule type="cellIs" dxfId="2306" priority="1426" operator="equal">
      <formula>0</formula>
    </cfRule>
  </conditionalFormatting>
  <conditionalFormatting sqref="W17">
    <cfRule type="expression" dxfId="2305" priority="1425">
      <formula>MOD(ROW(),2)</formula>
    </cfRule>
  </conditionalFormatting>
  <conditionalFormatting sqref="V67:W67 V65:W65">
    <cfRule type="cellIs" dxfId="2304" priority="1420" operator="equal">
      <formula>0</formula>
    </cfRule>
  </conditionalFormatting>
  <conditionalFormatting sqref="V65:W65">
    <cfRule type="expression" dxfId="2303" priority="1415">
      <formula>MOD(ROW(),2)</formula>
    </cfRule>
  </conditionalFormatting>
  <conditionalFormatting sqref="AD82:AE82">
    <cfRule type="expression" dxfId="2302" priority="1010">
      <formula>MOD(ROW(),2)</formula>
    </cfRule>
  </conditionalFormatting>
  <conditionalFormatting sqref="V96:W96">
    <cfRule type="cellIs" dxfId="2301" priority="1410" operator="equal">
      <formula>0</formula>
    </cfRule>
  </conditionalFormatting>
  <conditionalFormatting sqref="Z94:AA94">
    <cfRule type="cellIs" dxfId="2300" priority="1197" operator="equal">
      <formula>0</formula>
    </cfRule>
  </conditionalFormatting>
  <conditionalFormatting sqref="W14">
    <cfRule type="expression" dxfId="2299" priority="1401">
      <formula>MOD(ROW(),2)</formula>
    </cfRule>
  </conditionalFormatting>
  <conditionalFormatting sqref="W14">
    <cfRule type="cellIs" dxfId="2298" priority="1400" operator="equal">
      <formula>0</formula>
    </cfRule>
  </conditionalFormatting>
  <conditionalFormatting sqref="W10">
    <cfRule type="expression" dxfId="2297" priority="1396">
      <formula>MOD(ROW(),2)</formula>
    </cfRule>
  </conditionalFormatting>
  <conditionalFormatting sqref="W10">
    <cfRule type="cellIs" dxfId="2296" priority="1395" operator="equal">
      <formula>0</formula>
    </cfRule>
  </conditionalFormatting>
  <conditionalFormatting sqref="P28:P30">
    <cfRule type="expression" dxfId="2295" priority="642">
      <formula>MOD(ROW(),2)</formula>
    </cfRule>
  </conditionalFormatting>
  <conditionalFormatting sqref="X4 X81:Y81 X13 X25 X64:Y64 X71:Y71 X89:Y89 X93:Y93 X60:Y60 X27:Y27 X31:Y32 X38:Y39 X55:Y56 X18:Y18 X9:X10">
    <cfRule type="expression" dxfId="2294" priority="1392">
      <formula>MOD(ROW(),2)</formula>
    </cfRule>
  </conditionalFormatting>
  <conditionalFormatting sqref="X102:Y1048576 X4:Y4 X95 X18:Y18 X13:Y13 X10 X86:Y86 X68:Y68 X97:Y97 X73:Y73 X100:Y100 X93:Y93 X89:Y90 X81:Y81 X76:Y77 X71:Y71 X64:Y64 X60:Y61 X55:Y56 X38:Y39 X31:Y32 X25:Y27 X3 X9:Y9 Y5">
    <cfRule type="cellIs" dxfId="2293" priority="1391" operator="equal">
      <formula>0</formula>
    </cfRule>
  </conditionalFormatting>
  <conditionalFormatting sqref="Y4:Y5 X76:Y76 Y13 Y25 X100:Y100 Y9">
    <cfRule type="expression" dxfId="2292" priority="1390">
      <formula>MOD(ROW(),2)</formula>
    </cfRule>
  </conditionalFormatting>
  <conditionalFormatting sqref="V15:V16">
    <cfRule type="expression" dxfId="2291" priority="736">
      <formula>MOD(ROW(),2)</formula>
    </cfRule>
  </conditionalFormatting>
  <conditionalFormatting sqref="V15:V16">
    <cfRule type="cellIs" dxfId="2290" priority="735" operator="equal">
      <formula>0</formula>
    </cfRule>
  </conditionalFormatting>
  <conditionalFormatting sqref="X15:X16">
    <cfRule type="expression" dxfId="2289" priority="734">
      <formula>MOD(ROW(),2)</formula>
    </cfRule>
  </conditionalFormatting>
  <conditionalFormatting sqref="X15:X16">
    <cfRule type="cellIs" dxfId="2288" priority="733" operator="equal">
      <formula>0</formula>
    </cfRule>
  </conditionalFormatting>
  <conditionalFormatting sqref="Z15:Z16">
    <cfRule type="expression" dxfId="2287" priority="732">
      <formula>MOD(ROW(),2)</formula>
    </cfRule>
  </conditionalFormatting>
  <conditionalFormatting sqref="Z11">
    <cfRule type="cellIs" dxfId="2286" priority="781" operator="equal">
      <formula>0</formula>
    </cfRule>
  </conditionalFormatting>
  <conditionalFormatting sqref="AB11">
    <cfRule type="expression" dxfId="2285" priority="780">
      <formula>MOD(ROW(),2)</formula>
    </cfRule>
  </conditionalFormatting>
  <conditionalFormatting sqref="AB6:AB8">
    <cfRule type="cellIs" dxfId="2284" priority="829" operator="equal">
      <formula>0</formula>
    </cfRule>
  </conditionalFormatting>
  <conditionalFormatting sqref="AD6:AD8">
    <cfRule type="expression" dxfId="2283" priority="828">
      <formula>MOD(ROW(),2)</formula>
    </cfRule>
  </conditionalFormatting>
  <conditionalFormatting sqref="AC15:AC16">
    <cfRule type="expression" dxfId="2282" priority="757">
      <formula>MOD(ROW(),2)</formula>
    </cfRule>
  </conditionalFormatting>
  <conditionalFormatting sqref="AE15:AE16">
    <cfRule type="cellIs" dxfId="2281" priority="756" operator="equal">
      <formula>0</formula>
    </cfRule>
  </conditionalFormatting>
  <conditionalFormatting sqref="AE11">
    <cfRule type="expression" dxfId="2280" priority="805">
      <formula>MOD(ROW(),2)</formula>
    </cfRule>
  </conditionalFormatting>
  <conditionalFormatting sqref="K11">
    <cfRule type="cellIs" dxfId="2279" priority="804" operator="equal">
      <formula>0</formula>
    </cfRule>
  </conditionalFormatting>
  <conditionalFormatting sqref="K6:K8">
    <cfRule type="expression" dxfId="2278" priority="853">
      <formula>MOD(ROW(),2)</formula>
    </cfRule>
  </conditionalFormatting>
  <conditionalFormatting sqref="M6:M8">
    <cfRule type="cellIs" dxfId="2277" priority="852" operator="equal">
      <formula>0</formula>
    </cfRule>
  </conditionalFormatting>
  <conditionalFormatting sqref="O5">
    <cfRule type="cellIs" dxfId="2276" priority="900" operator="equal">
      <formula>0</formula>
    </cfRule>
  </conditionalFormatting>
  <conditionalFormatting sqref="AD73:AE73">
    <cfRule type="expression" dxfId="2275" priority="1041">
      <formula>MOD(ROW(),2)</formula>
    </cfRule>
  </conditionalFormatting>
  <conditionalFormatting sqref="Z86:AA86">
    <cfRule type="expression" dxfId="2274" priority="1235">
      <formula>MOD(ROW(),2)</formula>
    </cfRule>
  </conditionalFormatting>
  <conditionalFormatting sqref="X68:Y68">
    <cfRule type="expression" dxfId="2273" priority="1336">
      <formula>MOD(ROW(),2)</formula>
    </cfRule>
  </conditionalFormatting>
  <conditionalFormatting sqref="X77:Y77">
    <cfRule type="expression" dxfId="2272" priority="1334">
      <formula>MOD(ROW(),2)</formula>
    </cfRule>
  </conditionalFormatting>
  <conditionalFormatting sqref="X90:Y90">
    <cfRule type="expression" dxfId="2271" priority="1332">
      <formula>MOD(ROW(),2)</formula>
    </cfRule>
  </conditionalFormatting>
  <conditionalFormatting sqref="X97:Y97">
    <cfRule type="expression" dxfId="2270" priority="1331">
      <formula>MOD(ROW(),2)</formula>
    </cfRule>
  </conditionalFormatting>
  <conditionalFormatting sqref="X72:Y72">
    <cfRule type="cellIs" dxfId="2269" priority="1330" operator="equal">
      <formula>0</formula>
    </cfRule>
  </conditionalFormatting>
  <conditionalFormatting sqref="F33:F37">
    <cfRule type="expression" dxfId="2268" priority="624">
      <formula>MOD(ROW(),2)</formula>
    </cfRule>
  </conditionalFormatting>
  <conditionalFormatting sqref="X67:Y67 X65:Y65">
    <cfRule type="cellIs" dxfId="2267" priority="1322" operator="equal">
      <formula>0</formula>
    </cfRule>
  </conditionalFormatting>
  <conditionalFormatting sqref="X65:Y65">
    <cfRule type="expression" dxfId="2266" priority="1317">
      <formula>MOD(ROW(),2)</formula>
    </cfRule>
  </conditionalFormatting>
  <conditionalFormatting sqref="AA6:AA8">
    <cfRule type="cellIs" dxfId="2265" priority="860" operator="equal">
      <formula>0</formula>
    </cfRule>
  </conditionalFormatting>
  <conditionalFormatting sqref="AA6:AA8">
    <cfRule type="expression" dxfId="2264" priority="859">
      <formula>MOD(ROW(),2)</formula>
    </cfRule>
  </conditionalFormatting>
  <conditionalFormatting sqref="X96:Y96">
    <cfRule type="cellIs" dxfId="2263" priority="1312" operator="equal">
      <formula>0</formula>
    </cfRule>
  </conditionalFormatting>
  <conditionalFormatting sqref="AB94:AC94">
    <cfRule type="cellIs" dxfId="2262" priority="1099" operator="equal">
      <formula>0</formula>
    </cfRule>
  </conditionalFormatting>
  <conditionalFormatting sqref="Y14">
    <cfRule type="expression" dxfId="2261" priority="1303">
      <formula>MOD(ROW(),2)</formula>
    </cfRule>
  </conditionalFormatting>
  <conditionalFormatting sqref="Y14">
    <cfRule type="cellIs" dxfId="2260" priority="1302" operator="equal">
      <formula>0</formula>
    </cfRule>
  </conditionalFormatting>
  <conditionalFormatting sqref="O33:O37">
    <cfRule type="expression" dxfId="2259" priority="599">
      <formula>MOD(ROW(),2)</formula>
    </cfRule>
  </conditionalFormatting>
  <conditionalFormatting sqref="Y10">
    <cfRule type="expression" dxfId="2258" priority="1298">
      <formula>MOD(ROW(),2)</formula>
    </cfRule>
  </conditionalFormatting>
  <conditionalFormatting sqref="Y10">
    <cfRule type="cellIs" dxfId="2257" priority="1297" operator="equal">
      <formula>0</formula>
    </cfRule>
  </conditionalFormatting>
  <conditionalFormatting sqref="N40:N54">
    <cfRule type="expression" dxfId="2256" priority="544">
      <formula>MOD(ROW(),2)</formula>
    </cfRule>
  </conditionalFormatting>
  <conditionalFormatting sqref="Z4 Z81:AA81 Z13 Z25 Z64:AA64 Z71:AA71 Z89:AA89 Z93:AA93 Z60:AA60 Z27:AA27 Z31:AA32 Z38:AA39 Z55:AA56 Z18:AA18 Z9:Z10">
    <cfRule type="expression" dxfId="2255" priority="1294">
      <formula>MOD(ROW(),2)</formula>
    </cfRule>
  </conditionalFormatting>
  <conditionalFormatting sqref="Z102:AA1048576 Z4:AA4 Z95 Z18:AA18 Z13:AA13 Z10 Z86:AA86 Z68:AA68 Z97:AA97 Z73:AA73 Z100:AA100 Z93:AA93 Z89:AA90 Z81:AA81 Z76:AA77 Z71:AA71 Z64:AA64 Z60:AA61 Z55:AA56 Z38:AA39 Z31:AA32 Z25:AA27 Z3 Z9:AA9 AA5">
    <cfRule type="cellIs" dxfId="2254" priority="1293" operator="equal">
      <formula>0</formula>
    </cfRule>
  </conditionalFormatting>
  <conditionalFormatting sqref="AA4:AA5 Z76:AA76 AA13 AA25 Z100:AA100 AA9">
    <cfRule type="expression" dxfId="2253" priority="1292">
      <formula>MOD(ROW(),2)</formula>
    </cfRule>
  </conditionalFormatting>
  <conditionalFormatting sqref="T28:T30">
    <cfRule type="expression" dxfId="2252" priority="638">
      <formula>MOD(ROW(),2)</formula>
    </cfRule>
  </conditionalFormatting>
  <conditionalFormatting sqref="T28:T30">
    <cfRule type="cellIs" dxfId="2251" priority="637" operator="equal">
      <formula>0</formula>
    </cfRule>
  </conditionalFormatting>
  <conditionalFormatting sqref="V28:V30">
    <cfRule type="expression" dxfId="2250" priority="636">
      <formula>MOD(ROW(),2)</formula>
    </cfRule>
  </conditionalFormatting>
  <conditionalFormatting sqref="V28:V30">
    <cfRule type="cellIs" dxfId="2249" priority="635" operator="equal">
      <formula>0</formula>
    </cfRule>
  </conditionalFormatting>
  <conditionalFormatting sqref="X28:X30">
    <cfRule type="expression" dxfId="2248" priority="634">
      <formula>MOD(ROW(),2)</formula>
    </cfRule>
  </conditionalFormatting>
  <conditionalFormatting sqref="X19:X24">
    <cfRule type="cellIs" dxfId="2247" priority="683" operator="equal">
      <formula>0</formula>
    </cfRule>
  </conditionalFormatting>
  <conditionalFormatting sqref="Z19:Z24">
    <cfRule type="expression" dxfId="2246" priority="682">
      <formula>MOD(ROW(),2)</formula>
    </cfRule>
  </conditionalFormatting>
  <conditionalFormatting sqref="Z15:Z16">
    <cfRule type="cellIs" dxfId="2245" priority="731" operator="equal">
      <formula>0</formula>
    </cfRule>
  </conditionalFormatting>
  <conditionalFormatting sqref="AB15:AB16">
    <cfRule type="expression" dxfId="2244" priority="730">
      <formula>MOD(ROW(),2)</formula>
    </cfRule>
  </conditionalFormatting>
  <conditionalFormatting sqref="AB11">
    <cfRule type="cellIs" dxfId="2243" priority="779" operator="equal">
      <formula>0</formula>
    </cfRule>
  </conditionalFormatting>
  <conditionalFormatting sqref="AD11">
    <cfRule type="expression" dxfId="2242" priority="778">
      <formula>MOD(ROW(),2)</formula>
    </cfRule>
  </conditionalFormatting>
  <conditionalFormatting sqref="AD6:AD8">
    <cfRule type="cellIs" dxfId="2241" priority="827" operator="equal">
      <formula>0</formula>
    </cfRule>
  </conditionalFormatting>
  <conditionalFormatting sqref="E11">
    <cfRule type="expression" dxfId="2240" priority="826">
      <formula>MOD(ROW(),2)</formula>
    </cfRule>
  </conditionalFormatting>
  <conditionalFormatting sqref="AA28:AA30">
    <cfRule type="expression" dxfId="2239" priority="659">
      <formula>MOD(ROW(),2)</formula>
    </cfRule>
  </conditionalFormatting>
  <conditionalFormatting sqref="AC28:AC30">
    <cfRule type="cellIs" dxfId="2238" priority="658" operator="equal">
      <formula>0</formula>
    </cfRule>
  </conditionalFormatting>
  <conditionalFormatting sqref="AC19:AC24">
    <cfRule type="expression" dxfId="2237" priority="707">
      <formula>MOD(ROW(),2)</formula>
    </cfRule>
  </conditionalFormatting>
  <conditionalFormatting sqref="AE19:AE24">
    <cfRule type="cellIs" dxfId="2236" priority="706" operator="equal">
      <formula>0</formula>
    </cfRule>
  </conditionalFormatting>
  <conditionalFormatting sqref="AE15:AE16">
    <cfRule type="expression" dxfId="2235" priority="755">
      <formula>MOD(ROW(),2)</formula>
    </cfRule>
  </conditionalFormatting>
  <conditionalFormatting sqref="K15:K16">
    <cfRule type="cellIs" dxfId="2234" priority="754" operator="equal">
      <formula>0</formula>
    </cfRule>
  </conditionalFormatting>
  <conditionalFormatting sqref="K11">
    <cfRule type="expression" dxfId="2233" priority="803">
      <formula>MOD(ROW(),2)</formula>
    </cfRule>
  </conditionalFormatting>
  <conditionalFormatting sqref="M11">
    <cfRule type="cellIs" dxfId="2232" priority="802" operator="equal">
      <formula>0</formula>
    </cfRule>
  </conditionalFormatting>
  <conditionalFormatting sqref="M6:M8">
    <cfRule type="expression" dxfId="2231" priority="851">
      <formula>MOD(ROW(),2)</formula>
    </cfRule>
  </conditionalFormatting>
  <conditionalFormatting sqref="O6:O8">
    <cfRule type="cellIs" dxfId="2230" priority="850" operator="equal">
      <formula>0</formula>
    </cfRule>
  </conditionalFormatting>
  <conditionalFormatting sqref="AB86:AC86">
    <cfRule type="expression" dxfId="2229" priority="1137">
      <formula>MOD(ROW(),2)</formula>
    </cfRule>
  </conditionalFormatting>
  <conditionalFormatting sqref="Z68:AA68">
    <cfRule type="expression" dxfId="2228" priority="1238">
      <formula>MOD(ROW(),2)</formula>
    </cfRule>
  </conditionalFormatting>
  <conditionalFormatting sqref="Z77:AA77">
    <cfRule type="expression" dxfId="2227" priority="1236">
      <formula>MOD(ROW(),2)</formula>
    </cfRule>
  </conditionalFormatting>
  <conditionalFormatting sqref="Z90:AA90">
    <cfRule type="expression" dxfId="2226" priority="1234">
      <formula>MOD(ROW(),2)</formula>
    </cfRule>
  </conditionalFormatting>
  <conditionalFormatting sqref="Z97:AA97">
    <cfRule type="expression" dxfId="2225" priority="1233">
      <formula>MOD(ROW(),2)</formula>
    </cfRule>
  </conditionalFormatting>
  <conditionalFormatting sqref="Z72:AA72">
    <cfRule type="cellIs" dxfId="2224" priority="1232" operator="equal">
      <formula>0</formula>
    </cfRule>
  </conditionalFormatting>
  <conditionalFormatting sqref="E57:E59">
    <cfRule type="expression" dxfId="2223" priority="526">
      <formula>MOD(ROW(),2)</formula>
    </cfRule>
  </conditionalFormatting>
  <conditionalFormatting sqref="E57:F59">
    <cfRule type="cellIs" dxfId="2222" priority="525" operator="equal">
      <formula>0</formula>
    </cfRule>
  </conditionalFormatting>
  <conditionalFormatting sqref="F57:F59">
    <cfRule type="expression" dxfId="2221" priority="524">
      <formula>MOD(ROW(),2)</formula>
    </cfRule>
  </conditionalFormatting>
  <conditionalFormatting sqref="Z67:AA67 Z65:AA65">
    <cfRule type="cellIs" dxfId="2220" priority="1224" operator="equal">
      <formula>0</formula>
    </cfRule>
  </conditionalFormatting>
  <conditionalFormatting sqref="Q6:Q8">
    <cfRule type="expression" dxfId="2219" priority="869">
      <formula>MOD(ROW(),2)</formula>
    </cfRule>
  </conditionalFormatting>
  <conditionalFormatting sqref="S6:S8">
    <cfRule type="cellIs" dxfId="2218" priority="868" operator="equal">
      <formula>0</formula>
    </cfRule>
  </conditionalFormatting>
  <conditionalFormatting sqref="Z65:AA65">
    <cfRule type="expression" dxfId="2217" priority="1219">
      <formula>MOD(ROW(),2)</formula>
    </cfRule>
  </conditionalFormatting>
  <conditionalFormatting sqref="U11">
    <cfRule type="cellIs" dxfId="2216" priority="816" operator="equal">
      <formula>0</formula>
    </cfRule>
  </conditionalFormatting>
  <conditionalFormatting sqref="U11">
    <cfRule type="expression" dxfId="2215" priority="815">
      <formula>MOD(ROW(),2)</formula>
    </cfRule>
  </conditionalFormatting>
  <conditionalFormatting sqref="Z96:AA96">
    <cfRule type="cellIs" dxfId="2214" priority="1214" operator="equal">
      <formula>0</formula>
    </cfRule>
  </conditionalFormatting>
  <conditionalFormatting sqref="AD94:AE94">
    <cfRule type="cellIs" dxfId="2213" priority="1001" operator="equal">
      <formula>0</formula>
    </cfRule>
  </conditionalFormatting>
  <conditionalFormatting sqref="AA14">
    <cfRule type="expression" dxfId="2212" priority="1205">
      <formula>MOD(ROW(),2)</formula>
    </cfRule>
  </conditionalFormatting>
  <conditionalFormatting sqref="AA14">
    <cfRule type="cellIs" dxfId="2211" priority="1204" operator="equal">
      <formula>0</formula>
    </cfRule>
  </conditionalFormatting>
  <conditionalFormatting sqref="M57:M59">
    <cfRule type="expression" dxfId="2210" priority="501">
      <formula>MOD(ROW(),2)</formula>
    </cfRule>
  </conditionalFormatting>
  <conditionalFormatting sqref="O57:O59">
    <cfRule type="cellIs" dxfId="2209" priority="500" operator="equal">
      <formula>0</formula>
    </cfRule>
  </conditionalFormatting>
  <conditionalFormatting sqref="O57:O59">
    <cfRule type="expression" dxfId="2208" priority="499">
      <formula>MOD(ROW(),2)</formula>
    </cfRule>
  </conditionalFormatting>
  <conditionalFormatting sqref="AA10">
    <cfRule type="expression" dxfId="2207" priority="1200">
      <formula>MOD(ROW(),2)</formula>
    </cfRule>
  </conditionalFormatting>
  <conditionalFormatting sqref="AA10">
    <cfRule type="cellIs" dxfId="2206" priority="1199" operator="equal">
      <formula>0</formula>
    </cfRule>
  </conditionalFormatting>
  <conditionalFormatting sqref="L62:L63">
    <cfRule type="expression" dxfId="2205" priority="446">
      <formula>MOD(ROW(),2)</formula>
    </cfRule>
  </conditionalFormatting>
  <conditionalFormatting sqref="AB4 AB81:AC81 AB13 AB25 AB64:AC64 AB71:AC71 AB89:AC89 AB93:AC93 AB60:AC60 AB27:AC27 AB31:AC32 AB38:AC39 AB55:AC56 AB18:AC18 AB9:AB10">
    <cfRule type="expression" dxfId="2204" priority="1196">
      <formula>MOD(ROW(),2)</formula>
    </cfRule>
  </conditionalFormatting>
  <conditionalFormatting sqref="AB102:AC1048576 AB4:AC4 AB95 AB18:AC18 AB13:AC13 AB10 AB86:AC86 AB68:AC68 AB97:AC97 AB73:AC73 AB100:AC100 AB93:AC93 AB89:AC90 AB81:AC81 AB76:AC77 AB71:AC71 AB64:AC64 AB60:AC61 AB55:AC56 AB38:AC39 AB31:AC32 AB25:AC27 AB3 AB9:AC9 AC5">
    <cfRule type="cellIs" dxfId="2203" priority="1195" operator="equal">
      <formula>0</formula>
    </cfRule>
  </conditionalFormatting>
  <conditionalFormatting sqref="AC4:AC5 AB76:AC76 AC13 AC25 AB100:AC100 AC9">
    <cfRule type="expression" dxfId="2202" priority="1194">
      <formula>MOD(ROW(),2)</formula>
    </cfRule>
  </conditionalFormatting>
  <conditionalFormatting sqref="R40:R54">
    <cfRule type="expression" dxfId="2201" priority="540">
      <formula>MOD(ROW(),2)</formula>
    </cfRule>
  </conditionalFormatting>
  <conditionalFormatting sqref="R40:R54">
    <cfRule type="cellIs" dxfId="2200" priority="539" operator="equal">
      <formula>0</formula>
    </cfRule>
  </conditionalFormatting>
  <conditionalFormatting sqref="T40:T54">
    <cfRule type="expression" dxfId="2199" priority="538">
      <formula>MOD(ROW(),2)</formula>
    </cfRule>
  </conditionalFormatting>
  <conditionalFormatting sqref="T40:T54">
    <cfRule type="cellIs" dxfId="2198" priority="537" operator="equal">
      <formula>0</formula>
    </cfRule>
  </conditionalFormatting>
  <conditionalFormatting sqref="V40:V54">
    <cfRule type="expression" dxfId="2197" priority="536">
      <formula>MOD(ROW(),2)</formula>
    </cfRule>
  </conditionalFormatting>
  <conditionalFormatting sqref="V33:V37">
    <cfRule type="cellIs" dxfId="2196" priority="585" operator="equal">
      <formula>0</formula>
    </cfRule>
  </conditionalFormatting>
  <conditionalFormatting sqref="X33:X37">
    <cfRule type="expression" dxfId="2195" priority="584">
      <formula>MOD(ROW(),2)</formula>
    </cfRule>
  </conditionalFormatting>
  <conditionalFormatting sqref="X28:X30">
    <cfRule type="cellIs" dxfId="2194" priority="633" operator="equal">
      <formula>0</formula>
    </cfRule>
  </conditionalFormatting>
  <conditionalFormatting sqref="Z28:Z30">
    <cfRule type="expression" dxfId="2193" priority="632">
      <formula>MOD(ROW(),2)</formula>
    </cfRule>
  </conditionalFormatting>
  <conditionalFormatting sqref="Z19:Z24">
    <cfRule type="cellIs" dxfId="2192" priority="681" operator="equal">
      <formula>0</formula>
    </cfRule>
  </conditionalFormatting>
  <conditionalFormatting sqref="AB19:AB24">
    <cfRule type="expression" dxfId="2191" priority="680">
      <formula>MOD(ROW(),2)</formula>
    </cfRule>
  </conditionalFormatting>
  <conditionalFormatting sqref="AB15:AB16">
    <cfRule type="cellIs" dxfId="2190" priority="729" operator="equal">
      <formula>0</formula>
    </cfRule>
  </conditionalFormatting>
  <conditionalFormatting sqref="AD15:AD16">
    <cfRule type="expression" dxfId="2189" priority="728">
      <formula>MOD(ROW(),2)</formula>
    </cfRule>
  </conditionalFormatting>
  <conditionalFormatting sqref="AD11">
    <cfRule type="cellIs" dxfId="2188" priority="777" operator="equal">
      <formula>0</formula>
    </cfRule>
  </conditionalFormatting>
  <conditionalFormatting sqref="E15:E16">
    <cfRule type="expression" dxfId="2187" priority="776">
      <formula>MOD(ROW(),2)</formula>
    </cfRule>
  </conditionalFormatting>
  <conditionalFormatting sqref="Y40:Y54">
    <cfRule type="expression" dxfId="2186" priority="561">
      <formula>MOD(ROW(),2)</formula>
    </cfRule>
  </conditionalFormatting>
  <conditionalFormatting sqref="AA40:AA54">
    <cfRule type="cellIs" dxfId="2185" priority="560" operator="equal">
      <formula>0</formula>
    </cfRule>
  </conditionalFormatting>
  <conditionalFormatting sqref="AA33:AA37">
    <cfRule type="expression" dxfId="2184" priority="609">
      <formula>MOD(ROW(),2)</formula>
    </cfRule>
  </conditionalFormatting>
  <conditionalFormatting sqref="AC33:AC37">
    <cfRule type="cellIs" dxfId="2183" priority="608" operator="equal">
      <formula>0</formula>
    </cfRule>
  </conditionalFormatting>
  <conditionalFormatting sqref="AC28:AC30">
    <cfRule type="expression" dxfId="2182" priority="657">
      <formula>MOD(ROW(),2)</formula>
    </cfRule>
  </conditionalFormatting>
  <conditionalFormatting sqref="AE28:AE30">
    <cfRule type="cellIs" dxfId="2181" priority="656" operator="equal">
      <formula>0</formula>
    </cfRule>
  </conditionalFormatting>
  <conditionalFormatting sqref="AE19:AE24">
    <cfRule type="expression" dxfId="2180" priority="705">
      <formula>MOD(ROW(),2)</formula>
    </cfRule>
  </conditionalFormatting>
  <conditionalFormatting sqref="K19:K24">
    <cfRule type="cellIs" dxfId="2179" priority="704" operator="equal">
      <formula>0</formula>
    </cfRule>
  </conditionalFormatting>
  <conditionalFormatting sqref="K15:K16">
    <cfRule type="expression" dxfId="2178" priority="753">
      <formula>MOD(ROW(),2)</formula>
    </cfRule>
  </conditionalFormatting>
  <conditionalFormatting sqref="M15:M16">
    <cfRule type="cellIs" dxfId="2177" priority="752" operator="equal">
      <formula>0</formula>
    </cfRule>
  </conditionalFormatting>
  <conditionalFormatting sqref="AD86:AE86">
    <cfRule type="expression" dxfId="2176" priority="1039">
      <formula>MOD(ROW(),2)</formula>
    </cfRule>
  </conditionalFormatting>
  <conditionalFormatting sqref="AB68:AC68">
    <cfRule type="expression" dxfId="2175" priority="1140">
      <formula>MOD(ROW(),2)</formula>
    </cfRule>
  </conditionalFormatting>
  <conditionalFormatting sqref="AB77:AC77">
    <cfRule type="expression" dxfId="2174" priority="1138">
      <formula>MOD(ROW(),2)</formula>
    </cfRule>
  </conditionalFormatting>
  <conditionalFormatting sqref="AB90:AC90">
    <cfRule type="expression" dxfId="2173" priority="1136">
      <formula>MOD(ROW(),2)</formula>
    </cfRule>
  </conditionalFormatting>
  <conditionalFormatting sqref="AB97:AC97">
    <cfRule type="expression" dxfId="2172" priority="1135">
      <formula>MOD(ROW(),2)</formula>
    </cfRule>
  </conditionalFormatting>
  <conditionalFormatting sqref="AB72:AC72">
    <cfRule type="cellIs" dxfId="2171" priority="1134" operator="equal">
      <formula>0</formula>
    </cfRule>
  </conditionalFormatting>
  <conditionalFormatting sqref="AD62:AD63">
    <cfRule type="expression" dxfId="2170" priority="428">
      <formula>MOD(ROW(),2)</formula>
    </cfRule>
  </conditionalFormatting>
  <conditionalFormatting sqref="AD62:AD63">
    <cfRule type="cellIs" dxfId="2169" priority="427" operator="equal">
      <formula>0</formula>
    </cfRule>
  </conditionalFormatting>
  <conditionalFormatting sqref="E66">
    <cfRule type="expression" dxfId="2168" priority="426">
      <formula>MOD(ROW(),2)</formula>
    </cfRule>
  </conditionalFormatting>
  <conditionalFormatting sqref="AB67:AC67 AB65:AC65">
    <cfRule type="cellIs" dxfId="2167" priority="1126" operator="equal">
      <formula>0</formula>
    </cfRule>
  </conditionalFormatting>
  <conditionalFormatting sqref="I15:I16">
    <cfRule type="expression" dxfId="2166" priority="771">
      <formula>MOD(ROW(),2)</formula>
    </cfRule>
  </conditionalFormatting>
  <conditionalFormatting sqref="Q15:Q16">
    <cfRule type="cellIs" dxfId="2165" priority="770" operator="equal">
      <formula>0</formula>
    </cfRule>
  </conditionalFormatting>
  <conditionalFormatting sqref="AB65:AC65">
    <cfRule type="expression" dxfId="2164" priority="1121">
      <formula>MOD(ROW(),2)</formula>
    </cfRule>
  </conditionalFormatting>
  <conditionalFormatting sqref="S19:S24">
    <cfRule type="cellIs" dxfId="2163" priority="718" operator="equal">
      <formula>0</formula>
    </cfRule>
  </conditionalFormatting>
  <conditionalFormatting sqref="S19:S24">
    <cfRule type="expression" dxfId="2162" priority="717">
      <formula>MOD(ROW(),2)</formula>
    </cfRule>
  </conditionalFormatting>
  <conditionalFormatting sqref="AB96:AC96">
    <cfRule type="cellIs" dxfId="2161" priority="1116" operator="equal">
      <formula>0</formula>
    </cfRule>
  </conditionalFormatting>
  <conditionalFormatting sqref="K5">
    <cfRule type="cellIs" dxfId="2160" priority="906" operator="equal">
      <formula>0</formula>
    </cfRule>
  </conditionalFormatting>
  <conditionalFormatting sqref="K5">
    <cfRule type="expression" dxfId="2159" priority="905">
      <formula>MOD(ROW(),2)</formula>
    </cfRule>
  </conditionalFormatting>
  <conditionalFormatting sqref="M5">
    <cfRule type="cellIs" dxfId="2158" priority="903" operator="equal">
      <formula>0</formula>
    </cfRule>
  </conditionalFormatting>
  <conditionalFormatting sqref="AC14">
    <cfRule type="expression" dxfId="2157" priority="1107">
      <formula>MOD(ROW(),2)</formula>
    </cfRule>
  </conditionalFormatting>
  <conditionalFormatting sqref="AC14">
    <cfRule type="cellIs" dxfId="2156" priority="1106" operator="equal">
      <formula>0</formula>
    </cfRule>
  </conditionalFormatting>
  <conditionalFormatting sqref="K66">
    <cfRule type="expression" dxfId="2155" priority="403">
      <formula>MOD(ROW(),2)</formula>
    </cfRule>
  </conditionalFormatting>
  <conditionalFormatting sqref="M66">
    <cfRule type="cellIs" dxfId="2154" priority="402" operator="equal">
      <formula>0</formula>
    </cfRule>
  </conditionalFormatting>
  <conditionalFormatting sqref="M66">
    <cfRule type="expression" dxfId="2153" priority="401">
      <formula>MOD(ROW(),2)</formula>
    </cfRule>
  </conditionalFormatting>
  <conditionalFormatting sqref="AC10">
    <cfRule type="expression" dxfId="2152" priority="1102">
      <formula>MOD(ROW(),2)</formula>
    </cfRule>
  </conditionalFormatting>
  <conditionalFormatting sqref="AC10">
    <cfRule type="cellIs" dxfId="2151" priority="1101" operator="equal">
      <formula>0</formula>
    </cfRule>
  </conditionalFormatting>
  <conditionalFormatting sqref="J69:J70">
    <cfRule type="expression" dxfId="2150" priority="348">
      <formula>MOD(ROW(),2)</formula>
    </cfRule>
  </conditionalFormatting>
  <conditionalFormatting sqref="AD4 AD81:AE81 AD13 AD25 AD64:AE64 AD71:AE71 AD89:AE89 AD93:AE93 AD60:AE60 AD27:AE27 AD31:AE32 AD38:AE39 AD55:AE56 AD18:AE18 AD9:AD10">
    <cfRule type="expression" dxfId="2149" priority="1098">
      <formula>MOD(ROW(),2)</formula>
    </cfRule>
  </conditionalFormatting>
  <conditionalFormatting sqref="AD102:AE1048576 AD4:AE4 AD95 AD18:AE18 AD13:AE13 AD10 AD86:AE86 AD68:AE68 AD97:AE97 AD73:AE73 AD100:AE100 AD93:AE93 AD89:AE90 AD81:AE81 AD76:AE77 AD71:AE71 AD64:AE64 AD60:AE61 AD55:AE56 AD38:AE39 AD31:AE32 AD25:AE27 AD3 AD9:AE9 AE5">
    <cfRule type="cellIs" dxfId="2148" priority="1097" operator="equal">
      <formula>0</formula>
    </cfRule>
  </conditionalFormatting>
  <conditionalFormatting sqref="AE4:AE5 AD76:AE76 AE13 AE25 AD100:AE100 AE9">
    <cfRule type="expression" dxfId="2147" priority="1096">
      <formula>MOD(ROW(),2)</formula>
    </cfRule>
  </conditionalFormatting>
  <conditionalFormatting sqref="P62:P63">
    <cfRule type="expression" dxfId="2146" priority="442">
      <formula>MOD(ROW(),2)</formula>
    </cfRule>
  </conditionalFormatting>
  <conditionalFormatting sqref="P62:P63">
    <cfRule type="cellIs" dxfId="2145" priority="441" operator="equal">
      <formula>0</formula>
    </cfRule>
  </conditionalFormatting>
  <conditionalFormatting sqref="R62:R63">
    <cfRule type="expression" dxfId="2144" priority="440">
      <formula>MOD(ROW(),2)</formula>
    </cfRule>
  </conditionalFormatting>
  <conditionalFormatting sqref="R62:R63">
    <cfRule type="cellIs" dxfId="2143" priority="439" operator="equal">
      <formula>0</formula>
    </cfRule>
  </conditionalFormatting>
  <conditionalFormatting sqref="T62:T63">
    <cfRule type="expression" dxfId="2142" priority="438">
      <formula>MOD(ROW(),2)</formula>
    </cfRule>
  </conditionalFormatting>
  <conditionalFormatting sqref="T57:T59">
    <cfRule type="cellIs" dxfId="2141" priority="487" operator="equal">
      <formula>0</formula>
    </cfRule>
  </conditionalFormatting>
  <conditionalFormatting sqref="V57:V59">
    <cfRule type="expression" dxfId="2140" priority="486">
      <formula>MOD(ROW(),2)</formula>
    </cfRule>
  </conditionalFormatting>
  <conditionalFormatting sqref="V40:V54">
    <cfRule type="cellIs" dxfId="2139" priority="535" operator="equal">
      <formula>0</formula>
    </cfRule>
  </conditionalFormatting>
  <conditionalFormatting sqref="X40:X54">
    <cfRule type="expression" dxfId="2138" priority="534">
      <formula>MOD(ROW(),2)</formula>
    </cfRule>
  </conditionalFormatting>
  <conditionalFormatting sqref="X33:X37">
    <cfRule type="cellIs" dxfId="2137" priority="583" operator="equal">
      <formula>0</formula>
    </cfRule>
  </conditionalFormatting>
  <conditionalFormatting sqref="Z33:Z37">
    <cfRule type="expression" dxfId="2136" priority="582">
      <formula>MOD(ROW(),2)</formula>
    </cfRule>
  </conditionalFormatting>
  <conditionalFormatting sqref="Z28:Z30">
    <cfRule type="cellIs" dxfId="2135" priority="631" operator="equal">
      <formula>0</formula>
    </cfRule>
  </conditionalFormatting>
  <conditionalFormatting sqref="AB28:AB30">
    <cfRule type="expression" dxfId="2134" priority="630">
      <formula>MOD(ROW(),2)</formula>
    </cfRule>
  </conditionalFormatting>
  <conditionalFormatting sqref="AB19:AB24">
    <cfRule type="cellIs" dxfId="2133" priority="679" operator="equal">
      <formula>0</formula>
    </cfRule>
  </conditionalFormatting>
  <conditionalFormatting sqref="AD19:AD24">
    <cfRule type="expression" dxfId="2132" priority="678">
      <formula>MOD(ROW(),2)</formula>
    </cfRule>
  </conditionalFormatting>
  <conditionalFormatting sqref="E11:F11">
    <cfRule type="cellIs" dxfId="2131" priority="825" operator="equal">
      <formula>0</formula>
    </cfRule>
  </conditionalFormatting>
  <conditionalFormatting sqref="F11">
    <cfRule type="expression" dxfId="2130" priority="824">
      <formula>MOD(ROW(),2)</formula>
    </cfRule>
  </conditionalFormatting>
  <conditionalFormatting sqref="W62:W63">
    <cfRule type="expression" dxfId="2129" priority="463">
      <formula>MOD(ROW(),2)</formula>
    </cfRule>
  </conditionalFormatting>
  <conditionalFormatting sqref="Y62:Y63">
    <cfRule type="cellIs" dxfId="2128" priority="462" operator="equal">
      <formula>0</formula>
    </cfRule>
  </conditionalFormatting>
  <conditionalFormatting sqref="Y57:Y59">
    <cfRule type="expression" dxfId="2127" priority="511">
      <formula>MOD(ROW(),2)</formula>
    </cfRule>
  </conditionalFormatting>
  <conditionalFormatting sqref="AA57:AA59">
    <cfRule type="cellIs" dxfId="2126" priority="510" operator="equal">
      <formula>0</formula>
    </cfRule>
  </conditionalFormatting>
  <conditionalFormatting sqref="AA40:AA54">
    <cfRule type="expression" dxfId="2125" priority="559">
      <formula>MOD(ROW(),2)</formula>
    </cfRule>
  </conditionalFormatting>
  <conditionalFormatting sqref="AC40:AC54">
    <cfRule type="cellIs" dxfId="2124" priority="558" operator="equal">
      <formula>0</formula>
    </cfRule>
  </conditionalFormatting>
  <conditionalFormatting sqref="AC33:AC37">
    <cfRule type="expression" dxfId="2123" priority="607">
      <formula>MOD(ROW(),2)</formula>
    </cfRule>
  </conditionalFormatting>
  <conditionalFormatting sqref="AE33:AE37">
    <cfRule type="cellIs" dxfId="2122" priority="606" operator="equal">
      <formula>0</formula>
    </cfRule>
  </conditionalFormatting>
  <conditionalFormatting sqref="AE28:AE30">
    <cfRule type="expression" dxfId="2121" priority="655">
      <formula>MOD(ROW(),2)</formula>
    </cfRule>
  </conditionalFormatting>
  <conditionalFormatting sqref="K28:K30">
    <cfRule type="cellIs" dxfId="2120" priority="654" operator="equal">
      <formula>0</formula>
    </cfRule>
  </conditionalFormatting>
  <conditionalFormatting sqref="O19:O24">
    <cfRule type="expression" dxfId="2119" priority="699">
      <formula>MOD(ROW(),2)</formula>
    </cfRule>
  </conditionalFormatting>
  <conditionalFormatting sqref="M11">
    <cfRule type="expression" dxfId="2118" priority="801">
      <formula>MOD(ROW(),2)</formula>
    </cfRule>
  </conditionalFormatting>
  <conditionalFormatting sqref="O11">
    <cfRule type="cellIs" dxfId="2117" priority="800" operator="equal">
      <formula>0</formula>
    </cfRule>
  </conditionalFormatting>
  <conditionalFormatting sqref="AD68:AE68">
    <cfRule type="expression" dxfId="2116" priority="1042">
      <formula>MOD(ROW(),2)</formula>
    </cfRule>
  </conditionalFormatting>
  <conditionalFormatting sqref="AD77:AE77">
    <cfRule type="expression" dxfId="2115" priority="1040">
      <formula>MOD(ROW(),2)</formula>
    </cfRule>
  </conditionalFormatting>
  <conditionalFormatting sqref="AD90:AE90">
    <cfRule type="expression" dxfId="2114" priority="1038">
      <formula>MOD(ROW(),2)</formula>
    </cfRule>
  </conditionalFormatting>
  <conditionalFormatting sqref="AD97:AE97">
    <cfRule type="expression" dxfId="2113" priority="1037">
      <formula>MOD(ROW(),2)</formula>
    </cfRule>
  </conditionalFormatting>
  <conditionalFormatting sqref="AD72:AE72">
    <cfRule type="cellIs" dxfId="2112" priority="1036" operator="equal">
      <formula>0</formula>
    </cfRule>
  </conditionalFormatting>
  <conditionalFormatting sqref="AB69:AB70">
    <cfRule type="expression" dxfId="2111" priority="330">
      <formula>MOD(ROW(),2)</formula>
    </cfRule>
  </conditionalFormatting>
  <conditionalFormatting sqref="AB69:AB70">
    <cfRule type="cellIs" dxfId="2110" priority="329" operator="equal">
      <formula>0</formula>
    </cfRule>
  </conditionalFormatting>
  <conditionalFormatting sqref="AD69:AD70">
    <cfRule type="expression" dxfId="2109" priority="328">
      <formula>MOD(ROW(),2)</formula>
    </cfRule>
  </conditionalFormatting>
  <conditionalFormatting sqref="AD67:AE67 AD65:AE65">
    <cfRule type="cellIs" dxfId="2108" priority="1028" operator="equal">
      <formula>0</formula>
    </cfRule>
  </conditionalFormatting>
  <conditionalFormatting sqref="E28:F30">
    <cfRule type="cellIs" dxfId="2107" priority="675" operator="equal">
      <formula>0</formula>
    </cfRule>
  </conditionalFormatting>
  <conditionalFormatting sqref="F28:F30">
    <cfRule type="expression" dxfId="2106" priority="674">
      <formula>MOD(ROW(),2)</formula>
    </cfRule>
  </conditionalFormatting>
  <conditionalFormatting sqref="H28:H30">
    <cfRule type="expression" dxfId="2105" priority="673">
      <formula>MOD(ROW(),2)</formula>
    </cfRule>
  </conditionalFormatting>
  <conditionalFormatting sqref="H28:I30">
    <cfRule type="cellIs" dxfId="2104" priority="672" operator="equal">
      <formula>0</formula>
    </cfRule>
  </conditionalFormatting>
  <conditionalFormatting sqref="AD65:AE65">
    <cfRule type="expression" dxfId="2103" priority="1023">
      <formula>MOD(ROW(),2)</formula>
    </cfRule>
  </conditionalFormatting>
  <conditionalFormatting sqref="Q33:Q37">
    <cfRule type="cellIs" dxfId="2102" priority="620" operator="equal">
      <formula>0</formula>
    </cfRule>
  </conditionalFormatting>
  <conditionalFormatting sqref="Q33:Q37">
    <cfRule type="expression" dxfId="2101" priority="619">
      <formula>MOD(ROW(),2)</formula>
    </cfRule>
  </conditionalFormatting>
  <conditionalFormatting sqref="AD96:AE96">
    <cfRule type="cellIs" dxfId="2100" priority="1018" operator="equal">
      <formula>0</formula>
    </cfRule>
  </conditionalFormatting>
  <conditionalFormatting sqref="Y6:Y8">
    <cfRule type="cellIs" dxfId="2099" priority="862" operator="equal">
      <formula>0</formula>
    </cfRule>
  </conditionalFormatting>
  <conditionalFormatting sqref="Y6:Y8">
    <cfRule type="expression" dxfId="2098" priority="861">
      <formula>MOD(ROW(),2)</formula>
    </cfRule>
  </conditionalFormatting>
  <conditionalFormatting sqref="AE14">
    <cfRule type="expression" dxfId="2097" priority="1009">
      <formula>MOD(ROW(),2)</formula>
    </cfRule>
  </conditionalFormatting>
  <conditionalFormatting sqref="AE14">
    <cfRule type="cellIs" dxfId="2096" priority="1008" operator="equal">
      <formula>0</formula>
    </cfRule>
  </conditionalFormatting>
  <conditionalFormatting sqref="AE74:AE75">
    <cfRule type="expression" dxfId="2095" priority="305">
      <formula>MOD(ROW(),2)</formula>
    </cfRule>
  </conditionalFormatting>
  <conditionalFormatting sqref="K74:K75">
    <cfRule type="cellIs" dxfId="2094" priority="304" operator="equal">
      <formula>0</formula>
    </cfRule>
  </conditionalFormatting>
  <conditionalFormatting sqref="K74:K75">
    <cfRule type="expression" dxfId="2093" priority="303">
      <formula>MOD(ROW(),2)</formula>
    </cfRule>
  </conditionalFormatting>
  <conditionalFormatting sqref="AE10">
    <cfRule type="expression" dxfId="2092" priority="1004">
      <formula>MOD(ROW(),2)</formula>
    </cfRule>
  </conditionalFormatting>
  <conditionalFormatting sqref="AE10">
    <cfRule type="cellIs" dxfId="2091" priority="1003" operator="equal">
      <formula>0</formula>
    </cfRule>
  </conditionalFormatting>
  <conditionalFormatting sqref="L83:L84">
    <cfRule type="expression" dxfId="2090" priority="196">
      <formula>MOD(ROW(),2)</formula>
    </cfRule>
  </conditionalFormatting>
  <conditionalFormatting sqref="V91:V92">
    <cfRule type="cellIs" dxfId="2089" priority="85" operator="equal">
      <formula>0</formula>
    </cfRule>
  </conditionalFormatting>
  <conditionalFormatting sqref="T12">
    <cfRule type="cellIs" dxfId="2088" priority="31" operator="equal">
      <formula>0</formula>
    </cfRule>
  </conditionalFormatting>
  <conditionalFormatting sqref="AE3">
    <cfRule type="cellIs" dxfId="2087" priority="979" operator="equal">
      <formula>0</formula>
    </cfRule>
  </conditionalFormatting>
  <conditionalFormatting sqref="L87:L88">
    <cfRule type="expression" dxfId="2086" priority="146">
      <formula>MOD(ROW(),2)</formula>
    </cfRule>
  </conditionalFormatting>
  <conditionalFormatting sqref="L87:L88">
    <cfRule type="cellIs" dxfId="2085" priority="145" operator="equal">
      <formula>0</formula>
    </cfRule>
  </conditionalFormatting>
  <conditionalFormatting sqref="I91:I92">
    <cfRule type="expression" dxfId="2084" priority="121">
      <formula>MOD(ROW(),2)</formula>
    </cfRule>
  </conditionalFormatting>
  <conditionalFormatting sqref="J69:J70">
    <cfRule type="cellIs" dxfId="2083" priority="347" operator="equal">
      <formula>0</formula>
    </cfRule>
  </conditionalFormatting>
  <conditionalFormatting sqref="L69:L70">
    <cfRule type="expression" dxfId="2082" priority="346">
      <formula>MOD(ROW(),2)</formula>
    </cfRule>
  </conditionalFormatting>
  <conditionalFormatting sqref="L69:L70">
    <cfRule type="cellIs" dxfId="2081" priority="345" operator="equal">
      <formula>0</formula>
    </cfRule>
  </conditionalFormatting>
  <conditionalFormatting sqref="J66">
    <cfRule type="expression" dxfId="2080" priority="398">
      <formula>MOD(ROW(),2)</formula>
    </cfRule>
  </conditionalFormatting>
  <conditionalFormatting sqref="J66">
    <cfRule type="cellIs" dxfId="2079" priority="397" operator="equal">
      <formula>0</formula>
    </cfRule>
  </conditionalFormatting>
  <conditionalFormatting sqref="L66">
    <cfRule type="expression" dxfId="2078" priority="396">
      <formula>MOD(ROW(),2)</formula>
    </cfRule>
  </conditionalFormatting>
  <conditionalFormatting sqref="L66">
    <cfRule type="cellIs" dxfId="2077" priority="395" operator="equal">
      <formula>0</formula>
    </cfRule>
  </conditionalFormatting>
  <conditionalFormatting sqref="N66">
    <cfRule type="expression" dxfId="2076" priority="394">
      <formula>MOD(ROW(),2)</formula>
    </cfRule>
  </conditionalFormatting>
  <conditionalFormatting sqref="N66">
    <cfRule type="cellIs" dxfId="2075" priority="393" operator="equal">
      <formula>0</formula>
    </cfRule>
  </conditionalFormatting>
  <conditionalFormatting sqref="P66">
    <cfRule type="expression" dxfId="2074" priority="392">
      <formula>MOD(ROW(),2)</formula>
    </cfRule>
  </conditionalFormatting>
  <conditionalFormatting sqref="P66">
    <cfRule type="cellIs" dxfId="2073" priority="391" operator="equal">
      <formula>0</formula>
    </cfRule>
  </conditionalFormatting>
  <conditionalFormatting sqref="R66">
    <cfRule type="expression" dxfId="2072" priority="390">
      <formula>MOD(ROW(),2)</formula>
    </cfRule>
  </conditionalFormatting>
  <conditionalFormatting sqref="R66">
    <cfRule type="cellIs" dxfId="2071" priority="389" operator="equal">
      <formula>0</formula>
    </cfRule>
  </conditionalFormatting>
  <conditionalFormatting sqref="T66">
    <cfRule type="expression" dxfId="2070" priority="388">
      <formula>MOD(ROW(),2)</formula>
    </cfRule>
  </conditionalFormatting>
  <conditionalFormatting sqref="T66">
    <cfRule type="cellIs" dxfId="2069" priority="387" operator="equal">
      <formula>0</formula>
    </cfRule>
  </conditionalFormatting>
  <conditionalFormatting sqref="V66">
    <cfRule type="expression" dxfId="2068" priority="386">
      <formula>MOD(ROW(),2)</formula>
    </cfRule>
  </conditionalFormatting>
  <conditionalFormatting sqref="V66">
    <cfRule type="cellIs" dxfId="2067" priority="385" operator="equal">
      <formula>0</formula>
    </cfRule>
  </conditionalFormatting>
  <conditionalFormatting sqref="X66">
    <cfRule type="expression" dxfId="2066" priority="384">
      <formula>MOD(ROW(),2)</formula>
    </cfRule>
  </conditionalFormatting>
  <conditionalFormatting sqref="X66">
    <cfRule type="cellIs" dxfId="2065" priority="383" operator="equal">
      <formula>0</formula>
    </cfRule>
  </conditionalFormatting>
  <conditionalFormatting sqref="Z66">
    <cfRule type="expression" dxfId="2064" priority="382">
      <formula>MOD(ROW(),2)</formula>
    </cfRule>
  </conditionalFormatting>
  <conditionalFormatting sqref="Z66">
    <cfRule type="cellIs" dxfId="2063" priority="381" operator="equal">
      <formula>0</formula>
    </cfRule>
  </conditionalFormatting>
  <conditionalFormatting sqref="AB66">
    <cfRule type="expression" dxfId="2062" priority="380">
      <formula>MOD(ROW(),2)</formula>
    </cfRule>
  </conditionalFormatting>
  <conditionalFormatting sqref="H74:H75">
    <cfRule type="expression" dxfId="2061" priority="323">
      <formula>MOD(ROW(),2)</formula>
    </cfRule>
  </conditionalFormatting>
  <conditionalFormatting sqref="H74:I75">
    <cfRule type="cellIs" dxfId="2060" priority="322" operator="equal">
      <formula>0</formula>
    </cfRule>
  </conditionalFormatting>
  <conditionalFormatting sqref="I74:I75">
    <cfRule type="expression" dxfId="2059" priority="321">
      <formula>MOD(ROW(),2)</formula>
    </cfRule>
  </conditionalFormatting>
  <conditionalFormatting sqref="Q74:Q75">
    <cfRule type="cellIs" dxfId="2058" priority="320" operator="equal">
      <formula>0</formula>
    </cfRule>
  </conditionalFormatting>
  <conditionalFormatting sqref="H69:H70">
    <cfRule type="expression" dxfId="2057" priority="373">
      <formula>MOD(ROW(),2)</formula>
    </cfRule>
  </conditionalFormatting>
  <conditionalFormatting sqref="H69:I70">
    <cfRule type="cellIs" dxfId="2056" priority="372" operator="equal">
      <formula>0</formula>
    </cfRule>
  </conditionalFormatting>
  <conditionalFormatting sqref="I69:I70">
    <cfRule type="expression" dxfId="2055" priority="371">
      <formula>MOD(ROW(),2)</formula>
    </cfRule>
  </conditionalFormatting>
  <conditionalFormatting sqref="Q69:Q70">
    <cfRule type="cellIs" dxfId="2054" priority="370" operator="equal">
      <formula>0</formula>
    </cfRule>
  </conditionalFormatting>
  <conditionalFormatting sqref="Q69:Q70">
    <cfRule type="expression" dxfId="2053" priority="369">
      <formula>MOD(ROW(),2)</formula>
    </cfRule>
  </conditionalFormatting>
  <conditionalFormatting sqref="S69:S70">
    <cfRule type="cellIs" dxfId="2052" priority="368" operator="equal">
      <formula>0</formula>
    </cfRule>
  </conditionalFormatting>
  <conditionalFormatting sqref="S69:S70">
    <cfRule type="expression" dxfId="2051" priority="367">
      <formula>MOD(ROW(),2)</formula>
    </cfRule>
  </conditionalFormatting>
  <conditionalFormatting sqref="U69:U70">
    <cfRule type="cellIs" dxfId="2050" priority="366" operator="equal">
      <formula>0</formula>
    </cfRule>
  </conditionalFormatting>
  <conditionalFormatting sqref="U69:U70">
    <cfRule type="expression" dxfId="2049" priority="365">
      <formula>MOD(ROW(),2)</formula>
    </cfRule>
  </conditionalFormatting>
  <conditionalFormatting sqref="W69:W70">
    <cfRule type="cellIs" dxfId="2048" priority="364" operator="equal">
      <formula>0</formula>
    </cfRule>
  </conditionalFormatting>
  <conditionalFormatting sqref="W69:W70">
    <cfRule type="expression" dxfId="2047" priority="363">
      <formula>MOD(ROW(),2)</formula>
    </cfRule>
  </conditionalFormatting>
  <conditionalFormatting sqref="Y69:Y70">
    <cfRule type="cellIs" dxfId="2046" priority="362" operator="equal">
      <formula>0</formula>
    </cfRule>
  </conditionalFormatting>
  <conditionalFormatting sqref="Y69:Y70">
    <cfRule type="expression" dxfId="2045" priority="361">
      <formula>MOD(ROW(),2)</formula>
    </cfRule>
  </conditionalFormatting>
  <conditionalFormatting sqref="AA69:AA70">
    <cfRule type="cellIs" dxfId="2044" priority="360" operator="equal">
      <formula>0</formula>
    </cfRule>
  </conditionalFormatting>
  <conditionalFormatting sqref="AA69:AA70">
    <cfRule type="expression" dxfId="2043" priority="359">
      <formula>MOD(ROW(),2)</formula>
    </cfRule>
  </conditionalFormatting>
  <conditionalFormatting sqref="AC69:AC70">
    <cfRule type="cellIs" dxfId="2042" priority="358" operator="equal">
      <formula>0</formula>
    </cfRule>
  </conditionalFormatting>
  <conditionalFormatting sqref="AC69:AC70">
    <cfRule type="expression" dxfId="2041" priority="357">
      <formula>MOD(ROW(),2)</formula>
    </cfRule>
  </conditionalFormatting>
  <conditionalFormatting sqref="AE69:AE70">
    <cfRule type="cellIs" dxfId="2040" priority="356" operator="equal">
      <formula>0</formula>
    </cfRule>
  </conditionalFormatting>
  <conditionalFormatting sqref="Z91:Z92">
    <cfRule type="expression" dxfId="2039" priority="82">
      <formula>MOD(ROW(),2)</formula>
    </cfRule>
  </conditionalFormatting>
  <conditionalFormatting sqref="M5">
    <cfRule type="expression" dxfId="2038" priority="902">
      <formula>MOD(ROW(),2)</formula>
    </cfRule>
  </conditionalFormatting>
  <conditionalFormatting sqref="J5">
    <cfRule type="expression" dxfId="2037" priority="898">
      <formula>MOD(ROW(),2)</formula>
    </cfRule>
  </conditionalFormatting>
  <conditionalFormatting sqref="J5">
    <cfRule type="cellIs" dxfId="2036" priority="897" operator="equal">
      <formula>0</formula>
    </cfRule>
  </conditionalFormatting>
  <conditionalFormatting sqref="L5">
    <cfRule type="expression" dxfId="2035" priority="896">
      <formula>MOD(ROW(),2)</formula>
    </cfRule>
  </conditionalFormatting>
  <conditionalFormatting sqref="L5">
    <cfRule type="cellIs" dxfId="2034" priority="895" operator="equal">
      <formula>0</formula>
    </cfRule>
  </conditionalFormatting>
  <conditionalFormatting sqref="N5">
    <cfRule type="expression" dxfId="2033" priority="894">
      <formula>MOD(ROW(),2)</formula>
    </cfRule>
  </conditionalFormatting>
  <conditionalFormatting sqref="N5">
    <cfRule type="cellIs" dxfId="2032" priority="893" operator="equal">
      <formula>0</formula>
    </cfRule>
  </conditionalFormatting>
  <conditionalFormatting sqref="P5">
    <cfRule type="expression" dxfId="2031" priority="892">
      <formula>MOD(ROW(),2)</formula>
    </cfRule>
  </conditionalFormatting>
  <conditionalFormatting sqref="P5">
    <cfRule type="cellIs" dxfId="2030" priority="891" operator="equal">
      <formula>0</formula>
    </cfRule>
  </conditionalFormatting>
  <conditionalFormatting sqref="R5">
    <cfRule type="expression" dxfId="2029" priority="890">
      <formula>MOD(ROW(),2)</formula>
    </cfRule>
  </conditionalFormatting>
  <conditionalFormatting sqref="R5">
    <cfRule type="cellIs" dxfId="2028" priority="889" operator="equal">
      <formula>0</formula>
    </cfRule>
  </conditionalFormatting>
  <conditionalFormatting sqref="T5">
    <cfRule type="expression" dxfId="2027" priority="888">
      <formula>MOD(ROW(),2)</formula>
    </cfRule>
  </conditionalFormatting>
  <conditionalFormatting sqref="T5">
    <cfRule type="cellIs" dxfId="2026" priority="887" operator="equal">
      <formula>0</formula>
    </cfRule>
  </conditionalFormatting>
  <conditionalFormatting sqref="V5">
    <cfRule type="expression" dxfId="2025" priority="886">
      <formula>MOD(ROW(),2)</formula>
    </cfRule>
  </conditionalFormatting>
  <conditionalFormatting sqref="V5">
    <cfRule type="cellIs" dxfId="2024" priority="885" operator="equal">
      <formula>0</formula>
    </cfRule>
  </conditionalFormatting>
  <conditionalFormatting sqref="X5">
    <cfRule type="expression" dxfId="2023" priority="884">
      <formula>MOD(ROW(),2)</formula>
    </cfRule>
  </conditionalFormatting>
  <conditionalFormatting sqref="X5">
    <cfRule type="cellIs" dxfId="2022" priority="883" operator="equal">
      <formula>0</formula>
    </cfRule>
  </conditionalFormatting>
  <conditionalFormatting sqref="Z5">
    <cfRule type="cellIs" dxfId="2021" priority="881" operator="equal">
      <formula>0</formula>
    </cfRule>
  </conditionalFormatting>
  <conditionalFormatting sqref="AB5">
    <cfRule type="expression" dxfId="2020" priority="880">
      <formula>MOD(ROW(),2)</formula>
    </cfRule>
  </conditionalFormatting>
  <conditionalFormatting sqref="H6:H8">
    <cfRule type="expression" dxfId="2019" priority="873">
      <formula>MOD(ROW(),2)</formula>
    </cfRule>
  </conditionalFormatting>
  <conditionalFormatting sqref="H6:I8">
    <cfRule type="cellIs" dxfId="2018" priority="872" operator="equal">
      <formula>0</formula>
    </cfRule>
  </conditionalFormatting>
  <conditionalFormatting sqref="I6:I8">
    <cfRule type="expression" dxfId="2017" priority="871">
      <formula>MOD(ROW(),2)</formula>
    </cfRule>
  </conditionalFormatting>
  <conditionalFormatting sqref="Q6:Q8">
    <cfRule type="cellIs" dxfId="2016" priority="870" operator="equal">
      <formula>0</formula>
    </cfRule>
  </conditionalFormatting>
  <conditionalFormatting sqref="W11">
    <cfRule type="cellIs" dxfId="2015" priority="814" operator="equal">
      <formula>0</formula>
    </cfRule>
  </conditionalFormatting>
  <conditionalFormatting sqref="S6:S8">
    <cfRule type="expression" dxfId="2014" priority="867">
      <formula>MOD(ROW(),2)</formula>
    </cfRule>
  </conditionalFormatting>
  <conditionalFormatting sqref="U6:U8">
    <cfRule type="cellIs" dxfId="2013" priority="866" operator="equal">
      <formula>0</formula>
    </cfRule>
  </conditionalFormatting>
  <conditionalFormatting sqref="U6:U8">
    <cfRule type="expression" dxfId="2012" priority="865">
      <formula>MOD(ROW(),2)</formula>
    </cfRule>
  </conditionalFormatting>
  <conditionalFormatting sqref="W6:W8">
    <cfRule type="cellIs" dxfId="2011" priority="864" operator="equal">
      <formula>0</formula>
    </cfRule>
  </conditionalFormatting>
  <conditionalFormatting sqref="W6:W8">
    <cfRule type="expression" dxfId="2010" priority="863">
      <formula>MOD(ROW(),2)</formula>
    </cfRule>
  </conditionalFormatting>
  <conditionalFormatting sqref="AC11">
    <cfRule type="cellIs" dxfId="2009" priority="808" operator="equal">
      <formula>0</formula>
    </cfRule>
  </conditionalFormatting>
  <conditionalFormatting sqref="AC11">
    <cfRule type="expression" dxfId="2008" priority="807">
      <formula>MOD(ROW(),2)</formula>
    </cfRule>
  </conditionalFormatting>
  <conditionalFormatting sqref="AC6:AC8">
    <cfRule type="cellIs" dxfId="2007" priority="858" operator="equal">
      <formula>0</formula>
    </cfRule>
  </conditionalFormatting>
  <conditionalFormatting sqref="AC6:AC8">
    <cfRule type="expression" dxfId="2006" priority="857">
      <formula>MOD(ROW(),2)</formula>
    </cfRule>
  </conditionalFormatting>
  <conditionalFormatting sqref="AE6:AE8">
    <cfRule type="cellIs" dxfId="2005" priority="856" operator="equal">
      <formula>0</formula>
    </cfRule>
  </conditionalFormatting>
  <conditionalFormatting sqref="O11">
    <cfRule type="expression" dxfId="2004" priority="799">
      <formula>MOD(ROW(),2)</formula>
    </cfRule>
  </conditionalFormatting>
  <conditionalFormatting sqref="J6:J8">
    <cfRule type="expression" dxfId="2003" priority="848">
      <formula>MOD(ROW(),2)</formula>
    </cfRule>
  </conditionalFormatting>
  <conditionalFormatting sqref="J6:J8">
    <cfRule type="cellIs" dxfId="2002" priority="847" operator="equal">
      <formula>0</formula>
    </cfRule>
  </conditionalFormatting>
  <conditionalFormatting sqref="L6:L8">
    <cfRule type="expression" dxfId="2001" priority="846">
      <formula>MOD(ROW(),2)</formula>
    </cfRule>
  </conditionalFormatting>
  <conditionalFormatting sqref="L6:L8">
    <cfRule type="cellIs" dxfId="2000" priority="845" operator="equal">
      <formula>0</formula>
    </cfRule>
  </conditionalFormatting>
  <conditionalFormatting sqref="N6:N8">
    <cfRule type="expression" dxfId="1999" priority="844">
      <formula>MOD(ROW(),2)</formula>
    </cfRule>
  </conditionalFormatting>
  <conditionalFormatting sqref="N6:N8">
    <cfRule type="cellIs" dxfId="1998" priority="843" operator="equal">
      <formula>0</formula>
    </cfRule>
  </conditionalFormatting>
  <conditionalFormatting sqref="P6:P8">
    <cfRule type="expression" dxfId="1997" priority="842">
      <formula>MOD(ROW(),2)</formula>
    </cfRule>
  </conditionalFormatting>
  <conditionalFormatting sqref="P6:P8">
    <cfRule type="cellIs" dxfId="1996" priority="841" operator="equal">
      <formula>0</formula>
    </cfRule>
  </conditionalFormatting>
  <conditionalFormatting sqref="R6:R8">
    <cfRule type="expression" dxfId="1995" priority="840">
      <formula>MOD(ROW(),2)</formula>
    </cfRule>
  </conditionalFormatting>
  <conditionalFormatting sqref="R6:R8">
    <cfRule type="cellIs" dxfId="1994" priority="839" operator="equal">
      <formula>0</formula>
    </cfRule>
  </conditionalFormatting>
  <conditionalFormatting sqref="X11">
    <cfRule type="expression" dxfId="1993" priority="784">
      <formula>MOD(ROW(),2)</formula>
    </cfRule>
  </conditionalFormatting>
  <conditionalFormatting sqref="T6:T8">
    <cfRule type="cellIs" dxfId="1992" priority="837" operator="equal">
      <formula>0</formula>
    </cfRule>
  </conditionalFormatting>
  <conditionalFormatting sqref="V6:V8">
    <cfRule type="expression" dxfId="1991" priority="836">
      <formula>MOD(ROW(),2)</formula>
    </cfRule>
  </conditionalFormatting>
  <conditionalFormatting sqref="V6:V8">
    <cfRule type="cellIs" dxfId="1990" priority="835" operator="equal">
      <formula>0</formula>
    </cfRule>
  </conditionalFormatting>
  <conditionalFormatting sqref="E15:F16">
    <cfRule type="cellIs" dxfId="1989" priority="775" operator="equal">
      <formula>0</formula>
    </cfRule>
  </conditionalFormatting>
  <conditionalFormatting sqref="F15:F16">
    <cfRule type="expression" dxfId="1988" priority="774">
      <formula>MOD(ROW(),2)</formula>
    </cfRule>
  </conditionalFormatting>
  <conditionalFormatting sqref="H11">
    <cfRule type="expression" dxfId="1987" priority="823">
      <formula>MOD(ROW(),2)</formula>
    </cfRule>
  </conditionalFormatting>
  <conditionalFormatting sqref="H11:I11">
    <cfRule type="cellIs" dxfId="1986" priority="822" operator="equal">
      <formula>0</formula>
    </cfRule>
  </conditionalFormatting>
  <conditionalFormatting sqref="I11">
    <cfRule type="expression" dxfId="1985" priority="821">
      <formula>MOD(ROW(),2)</formula>
    </cfRule>
  </conditionalFormatting>
  <conditionalFormatting sqref="Q11">
    <cfRule type="cellIs" dxfId="1984" priority="820" operator="equal">
      <formula>0</formula>
    </cfRule>
  </conditionalFormatting>
  <conditionalFormatting sqref="Q11">
    <cfRule type="expression" dxfId="1983" priority="819">
      <formula>MOD(ROW(),2)</formula>
    </cfRule>
  </conditionalFormatting>
  <conditionalFormatting sqref="S11">
    <cfRule type="cellIs" dxfId="1982" priority="818" operator="equal">
      <formula>0</formula>
    </cfRule>
  </conditionalFormatting>
  <conditionalFormatting sqref="S11">
    <cfRule type="expression" dxfId="1981" priority="817">
      <formula>MOD(ROW(),2)</formula>
    </cfRule>
  </conditionalFormatting>
  <conditionalFormatting sqref="Y15:Y16">
    <cfRule type="cellIs" dxfId="1980" priority="762" operator="equal">
      <formula>0</formula>
    </cfRule>
  </conditionalFormatting>
  <conditionalFormatting sqref="Y15:Y16">
    <cfRule type="expression" dxfId="1979" priority="761">
      <formula>MOD(ROW(),2)</formula>
    </cfRule>
  </conditionalFormatting>
  <conditionalFormatting sqref="W11">
    <cfRule type="expression" dxfId="1978" priority="813">
      <formula>MOD(ROW(),2)</formula>
    </cfRule>
  </conditionalFormatting>
  <conditionalFormatting sqref="Y11">
    <cfRule type="cellIs" dxfId="1977" priority="812" operator="equal">
      <formula>0</formula>
    </cfRule>
  </conditionalFormatting>
  <conditionalFormatting sqref="Y11">
    <cfRule type="expression" dxfId="1976" priority="811">
      <formula>MOD(ROW(),2)</formula>
    </cfRule>
  </conditionalFormatting>
  <conditionalFormatting sqref="AA11">
    <cfRule type="cellIs" dxfId="1975" priority="810" operator="equal">
      <formula>0</formula>
    </cfRule>
  </conditionalFormatting>
  <conditionalFormatting sqref="AA11">
    <cfRule type="expression" dxfId="1974" priority="809">
      <formula>MOD(ROW(),2)</formula>
    </cfRule>
  </conditionalFormatting>
  <conditionalFormatting sqref="AE11">
    <cfRule type="cellIs" dxfId="1973" priority="806" operator="equal">
      <formula>0</formula>
    </cfRule>
  </conditionalFormatting>
  <conditionalFormatting sqref="M15:M16">
    <cfRule type="expression" dxfId="1972" priority="751">
      <formula>MOD(ROW(),2)</formula>
    </cfRule>
  </conditionalFormatting>
  <conditionalFormatting sqref="O15:O16">
    <cfRule type="cellIs" dxfId="1971" priority="750" operator="equal">
      <formula>0</formula>
    </cfRule>
  </conditionalFormatting>
  <conditionalFormatting sqref="O15:O16">
    <cfRule type="expression" dxfId="1970" priority="749">
      <formula>MOD(ROW(),2)</formula>
    </cfRule>
  </conditionalFormatting>
  <conditionalFormatting sqref="J11">
    <cfRule type="expression" dxfId="1969" priority="798">
      <formula>MOD(ROW(),2)</formula>
    </cfRule>
  </conditionalFormatting>
  <conditionalFormatting sqref="J11">
    <cfRule type="cellIs" dxfId="1968" priority="797" operator="equal">
      <formula>0</formula>
    </cfRule>
  </conditionalFormatting>
  <conditionalFormatting sqref="L11">
    <cfRule type="expression" dxfId="1967" priority="796">
      <formula>MOD(ROW(),2)</formula>
    </cfRule>
  </conditionalFormatting>
  <conditionalFormatting sqref="L11">
    <cfRule type="cellIs" dxfId="1966" priority="795" operator="equal">
      <formula>0</formula>
    </cfRule>
  </conditionalFormatting>
  <conditionalFormatting sqref="N11">
    <cfRule type="expression" dxfId="1965" priority="794">
      <formula>MOD(ROW(),2)</formula>
    </cfRule>
  </conditionalFormatting>
  <conditionalFormatting sqref="N11">
    <cfRule type="cellIs" dxfId="1964" priority="793" operator="equal">
      <formula>0</formula>
    </cfRule>
  </conditionalFormatting>
  <conditionalFormatting sqref="P11">
    <cfRule type="expression" dxfId="1963" priority="792">
      <formula>MOD(ROW(),2)</formula>
    </cfRule>
  </conditionalFormatting>
  <conditionalFormatting sqref="P11">
    <cfRule type="cellIs" dxfId="1962" priority="791" operator="equal">
      <formula>0</formula>
    </cfRule>
  </conditionalFormatting>
  <conditionalFormatting sqref="R11">
    <cfRule type="expression" dxfId="1961" priority="790">
      <formula>MOD(ROW(),2)</formula>
    </cfRule>
  </conditionalFormatting>
  <conditionalFormatting sqref="R11">
    <cfRule type="cellIs" dxfId="1960" priority="789" operator="equal">
      <formula>0</formula>
    </cfRule>
  </conditionalFormatting>
  <conditionalFormatting sqref="T11">
    <cfRule type="expression" dxfId="1959" priority="788">
      <formula>MOD(ROW(),2)</formula>
    </cfRule>
  </conditionalFormatting>
  <conditionalFormatting sqref="T11">
    <cfRule type="cellIs" dxfId="1958" priority="787" operator="equal">
      <formula>0</formula>
    </cfRule>
  </conditionalFormatting>
  <conditionalFormatting sqref="V11">
    <cfRule type="expression" dxfId="1957" priority="786">
      <formula>MOD(ROW(),2)</formula>
    </cfRule>
  </conditionalFormatting>
  <conditionalFormatting sqref="V11">
    <cfRule type="cellIs" dxfId="1956" priority="785" operator="equal">
      <formula>0</formula>
    </cfRule>
  </conditionalFormatting>
  <conditionalFormatting sqref="X11">
    <cfRule type="cellIs" dxfId="1955" priority="783" operator="equal">
      <formula>0</formula>
    </cfRule>
  </conditionalFormatting>
  <conditionalFormatting sqref="Z11">
    <cfRule type="expression" dxfId="1954" priority="782">
      <formula>MOD(ROW(),2)</formula>
    </cfRule>
  </conditionalFormatting>
  <conditionalFormatting sqref="AD15:AD16">
    <cfRule type="cellIs" dxfId="1953" priority="727" operator="equal">
      <formula>0</formula>
    </cfRule>
  </conditionalFormatting>
  <conditionalFormatting sqref="E19:E24">
    <cfRule type="expression" dxfId="1952" priority="726">
      <formula>MOD(ROW(),2)</formula>
    </cfRule>
  </conditionalFormatting>
  <conditionalFormatting sqref="E19:F24">
    <cfRule type="cellIs" dxfId="1951" priority="725" operator="equal">
      <formula>0</formula>
    </cfRule>
  </conditionalFormatting>
  <conditionalFormatting sqref="F19:F24">
    <cfRule type="expression" dxfId="1950" priority="724">
      <formula>MOD(ROW(),2)</formula>
    </cfRule>
  </conditionalFormatting>
  <conditionalFormatting sqref="H15:H16">
    <cfRule type="expression" dxfId="1949" priority="773">
      <formula>MOD(ROW(),2)</formula>
    </cfRule>
  </conditionalFormatting>
  <conditionalFormatting sqref="H15:I16">
    <cfRule type="cellIs" dxfId="1948" priority="772" operator="equal">
      <formula>0</formula>
    </cfRule>
  </conditionalFormatting>
  <conditionalFormatting sqref="U19:U24">
    <cfRule type="cellIs" dxfId="1947" priority="716" operator="equal">
      <formula>0</formula>
    </cfRule>
  </conditionalFormatting>
  <conditionalFormatting sqref="Q15:Q16">
    <cfRule type="expression" dxfId="1946" priority="769">
      <formula>MOD(ROW(),2)</formula>
    </cfRule>
  </conditionalFormatting>
  <conditionalFormatting sqref="S15:S16">
    <cfRule type="cellIs" dxfId="1945" priority="768" operator="equal">
      <formula>0</formula>
    </cfRule>
  </conditionalFormatting>
  <conditionalFormatting sqref="S15:S16">
    <cfRule type="expression" dxfId="1944" priority="767">
      <formula>MOD(ROW(),2)</formula>
    </cfRule>
  </conditionalFormatting>
  <conditionalFormatting sqref="U15:U16">
    <cfRule type="cellIs" dxfId="1943" priority="766" operator="equal">
      <formula>0</formula>
    </cfRule>
  </conditionalFormatting>
  <conditionalFormatting sqref="U15:U16">
    <cfRule type="expression" dxfId="1942" priority="765">
      <formula>MOD(ROW(),2)</formula>
    </cfRule>
  </conditionalFormatting>
  <conditionalFormatting sqref="W15:W16">
    <cfRule type="cellIs" dxfId="1941" priority="764" operator="equal">
      <formula>0</formula>
    </cfRule>
  </conditionalFormatting>
  <conditionalFormatting sqref="W15:W16">
    <cfRule type="expression" dxfId="1940" priority="763">
      <formula>MOD(ROW(),2)</formula>
    </cfRule>
  </conditionalFormatting>
  <conditionalFormatting sqref="AA15:AA16">
    <cfRule type="cellIs" dxfId="1939" priority="760" operator="equal">
      <formula>0</formula>
    </cfRule>
  </conditionalFormatting>
  <conditionalFormatting sqref="AA15:AA16">
    <cfRule type="expression" dxfId="1938" priority="759">
      <formula>MOD(ROW(),2)</formula>
    </cfRule>
  </conditionalFormatting>
  <conditionalFormatting sqref="AC15:AC16">
    <cfRule type="cellIs" dxfId="1937" priority="758" operator="equal">
      <formula>0</formula>
    </cfRule>
  </conditionalFormatting>
  <conditionalFormatting sqref="K19:K24">
    <cfRule type="expression" dxfId="1936" priority="703">
      <formula>MOD(ROW(),2)</formula>
    </cfRule>
  </conditionalFormatting>
  <conditionalFormatting sqref="M19:M24">
    <cfRule type="cellIs" dxfId="1935" priority="702" operator="equal">
      <formula>0</formula>
    </cfRule>
  </conditionalFormatting>
  <conditionalFormatting sqref="M19:M24">
    <cfRule type="expression" dxfId="1934" priority="701">
      <formula>MOD(ROW(),2)</formula>
    </cfRule>
  </conditionalFormatting>
  <conditionalFormatting sqref="O19:O24">
    <cfRule type="cellIs" dxfId="1933" priority="700" operator="equal">
      <formula>0</formula>
    </cfRule>
  </conditionalFormatting>
  <conditionalFormatting sqref="J15:J16">
    <cfRule type="expression" dxfId="1932" priority="748">
      <formula>MOD(ROW(),2)</formula>
    </cfRule>
  </conditionalFormatting>
  <conditionalFormatting sqref="J15:J16">
    <cfRule type="cellIs" dxfId="1931" priority="747" operator="equal">
      <formula>0</formula>
    </cfRule>
  </conditionalFormatting>
  <conditionalFormatting sqref="L15:L16">
    <cfRule type="expression" dxfId="1930" priority="746">
      <formula>MOD(ROW(),2)</formula>
    </cfRule>
  </conditionalFormatting>
  <conditionalFormatting sqref="L15:L16">
    <cfRule type="cellIs" dxfId="1929" priority="745" operator="equal">
      <formula>0</formula>
    </cfRule>
  </conditionalFormatting>
  <conditionalFormatting sqref="N15:N16">
    <cfRule type="expression" dxfId="1928" priority="744">
      <formula>MOD(ROW(),2)</formula>
    </cfRule>
  </conditionalFormatting>
  <conditionalFormatting sqref="N15:N16">
    <cfRule type="cellIs" dxfId="1927" priority="743" operator="equal">
      <formula>0</formula>
    </cfRule>
  </conditionalFormatting>
  <conditionalFormatting sqref="P15:P16">
    <cfRule type="expression" dxfId="1926" priority="742">
      <formula>MOD(ROW(),2)</formula>
    </cfRule>
  </conditionalFormatting>
  <conditionalFormatting sqref="P15:P16">
    <cfRule type="cellIs" dxfId="1925" priority="741" operator="equal">
      <formula>0</formula>
    </cfRule>
  </conditionalFormatting>
  <conditionalFormatting sqref="V19:V24">
    <cfRule type="expression" dxfId="1924" priority="686">
      <formula>MOD(ROW(),2)</formula>
    </cfRule>
  </conditionalFormatting>
  <conditionalFormatting sqref="R15:R16">
    <cfRule type="cellIs" dxfId="1923" priority="739" operator="equal">
      <formula>0</formula>
    </cfRule>
  </conditionalFormatting>
  <conditionalFormatting sqref="T15:T16">
    <cfRule type="expression" dxfId="1922" priority="738">
      <formula>MOD(ROW(),2)</formula>
    </cfRule>
  </conditionalFormatting>
  <conditionalFormatting sqref="T15:T16">
    <cfRule type="cellIs" dxfId="1921" priority="737" operator="equal">
      <formula>0</formula>
    </cfRule>
  </conditionalFormatting>
  <conditionalFormatting sqref="AD19:AD24">
    <cfRule type="cellIs" dxfId="1920" priority="677" operator="equal">
      <formula>0</formula>
    </cfRule>
  </conditionalFormatting>
  <conditionalFormatting sqref="E28:E30">
    <cfRule type="expression" dxfId="1919" priority="676">
      <formula>MOD(ROW(),2)</formula>
    </cfRule>
  </conditionalFormatting>
  <conditionalFormatting sqref="H19:H24">
    <cfRule type="expression" dxfId="1918" priority="723">
      <formula>MOD(ROW(),2)</formula>
    </cfRule>
  </conditionalFormatting>
  <conditionalFormatting sqref="H19:I24">
    <cfRule type="cellIs" dxfId="1917" priority="722" operator="equal">
      <formula>0</formula>
    </cfRule>
  </conditionalFormatting>
  <conditionalFormatting sqref="I19:I24">
    <cfRule type="expression" dxfId="1916" priority="721">
      <formula>MOD(ROW(),2)</formula>
    </cfRule>
  </conditionalFormatting>
  <conditionalFormatting sqref="Q19:Q24">
    <cfRule type="cellIs" dxfId="1915" priority="720" operator="equal">
      <formula>0</formula>
    </cfRule>
  </conditionalFormatting>
  <conditionalFormatting sqref="Q19:Q24">
    <cfRule type="expression" dxfId="1914" priority="719">
      <formula>MOD(ROW(),2)</formula>
    </cfRule>
  </conditionalFormatting>
  <conditionalFormatting sqref="W28:W30">
    <cfRule type="cellIs" dxfId="1913" priority="664" operator="equal">
      <formula>0</formula>
    </cfRule>
  </conditionalFormatting>
  <conditionalFormatting sqref="W28:W30">
    <cfRule type="expression" dxfId="1912" priority="663">
      <formula>MOD(ROW(),2)</formula>
    </cfRule>
  </conditionalFormatting>
  <conditionalFormatting sqref="U19:U24">
    <cfRule type="expression" dxfId="1911" priority="715">
      <formula>MOD(ROW(),2)</formula>
    </cfRule>
  </conditionalFormatting>
  <conditionalFormatting sqref="W19:W24">
    <cfRule type="cellIs" dxfId="1910" priority="714" operator="equal">
      <formula>0</formula>
    </cfRule>
  </conditionalFormatting>
  <conditionalFormatting sqref="W19:W24">
    <cfRule type="expression" dxfId="1909" priority="713">
      <formula>MOD(ROW(),2)</formula>
    </cfRule>
  </conditionalFormatting>
  <conditionalFormatting sqref="Y19:Y24">
    <cfRule type="cellIs" dxfId="1908" priority="712" operator="equal">
      <formula>0</formula>
    </cfRule>
  </conditionalFormatting>
  <conditionalFormatting sqref="Y19:Y24">
    <cfRule type="expression" dxfId="1907" priority="711">
      <formula>MOD(ROW(),2)</formula>
    </cfRule>
  </conditionalFormatting>
  <conditionalFormatting sqref="AA19:AA24">
    <cfRule type="cellIs" dxfId="1906" priority="710" operator="equal">
      <formula>0</formula>
    </cfRule>
  </conditionalFormatting>
  <conditionalFormatting sqref="AA19:AA24">
    <cfRule type="expression" dxfId="1905" priority="709">
      <formula>MOD(ROW(),2)</formula>
    </cfRule>
  </conditionalFormatting>
  <conditionalFormatting sqref="AC19:AC24">
    <cfRule type="cellIs" dxfId="1904" priority="708" operator="equal">
      <formula>0</formula>
    </cfRule>
  </conditionalFormatting>
  <conditionalFormatting sqref="K28:K30">
    <cfRule type="expression" dxfId="1903" priority="653">
      <formula>MOD(ROW(),2)</formula>
    </cfRule>
  </conditionalFormatting>
  <conditionalFormatting sqref="M28:M30">
    <cfRule type="cellIs" dxfId="1902" priority="652" operator="equal">
      <formula>0</formula>
    </cfRule>
  </conditionalFormatting>
  <conditionalFormatting sqref="M28:M30">
    <cfRule type="expression" dxfId="1901" priority="651">
      <formula>MOD(ROW(),2)</formula>
    </cfRule>
  </conditionalFormatting>
  <conditionalFormatting sqref="O28:O30">
    <cfRule type="cellIs" dxfId="1900" priority="650" operator="equal">
      <formula>0</formula>
    </cfRule>
  </conditionalFormatting>
  <conditionalFormatting sqref="J19:J24">
    <cfRule type="expression" dxfId="1899" priority="698">
      <formula>MOD(ROW(),2)</formula>
    </cfRule>
  </conditionalFormatting>
  <conditionalFormatting sqref="J19:J24">
    <cfRule type="cellIs" dxfId="1898" priority="697" operator="equal">
      <formula>0</formula>
    </cfRule>
  </conditionalFormatting>
  <conditionalFormatting sqref="L19:L24">
    <cfRule type="expression" dxfId="1897" priority="696">
      <formula>MOD(ROW(),2)</formula>
    </cfRule>
  </conditionalFormatting>
  <conditionalFormatting sqref="L19:L24">
    <cfRule type="cellIs" dxfId="1896" priority="695" operator="equal">
      <formula>0</formula>
    </cfRule>
  </conditionalFormatting>
  <conditionalFormatting sqref="N19:N24">
    <cfRule type="expression" dxfId="1895" priority="694">
      <formula>MOD(ROW(),2)</formula>
    </cfRule>
  </conditionalFormatting>
  <conditionalFormatting sqref="N19:N24">
    <cfRule type="cellIs" dxfId="1894" priority="693" operator="equal">
      <formula>0</formula>
    </cfRule>
  </conditionalFormatting>
  <conditionalFormatting sqref="P19:P24">
    <cfRule type="expression" dxfId="1893" priority="692">
      <formula>MOD(ROW(),2)</formula>
    </cfRule>
  </conditionalFormatting>
  <conditionalFormatting sqref="P19:P24">
    <cfRule type="cellIs" dxfId="1892" priority="691" operator="equal">
      <formula>0</formula>
    </cfRule>
  </conditionalFormatting>
  <conditionalFormatting sqref="R19:R24">
    <cfRule type="expression" dxfId="1891" priority="690">
      <formula>MOD(ROW(),2)</formula>
    </cfRule>
  </conditionalFormatting>
  <conditionalFormatting sqref="R19:R24">
    <cfRule type="cellIs" dxfId="1890" priority="689" operator="equal">
      <formula>0</formula>
    </cfRule>
  </conditionalFormatting>
  <conditionalFormatting sqref="T19:T24">
    <cfRule type="expression" dxfId="1889" priority="688">
      <formula>MOD(ROW(),2)</formula>
    </cfRule>
  </conditionalFormatting>
  <conditionalFormatting sqref="T19:T24">
    <cfRule type="cellIs" dxfId="1888" priority="687" operator="equal">
      <formula>0</formula>
    </cfRule>
  </conditionalFormatting>
  <conditionalFormatting sqref="V19:V24">
    <cfRule type="cellIs" dxfId="1887" priority="685" operator="equal">
      <formula>0</formula>
    </cfRule>
  </conditionalFormatting>
  <conditionalFormatting sqref="X19:X24">
    <cfRule type="expression" dxfId="1886" priority="684">
      <formula>MOD(ROW(),2)</formula>
    </cfRule>
  </conditionalFormatting>
  <conditionalFormatting sqref="AB28:AB30">
    <cfRule type="cellIs" dxfId="1885" priority="629" operator="equal">
      <formula>0</formula>
    </cfRule>
  </conditionalFormatting>
  <conditionalFormatting sqref="AD28:AD30">
    <cfRule type="expression" dxfId="1884" priority="628">
      <formula>MOD(ROW(),2)</formula>
    </cfRule>
  </conditionalFormatting>
  <conditionalFormatting sqref="AD28:AD30">
    <cfRule type="cellIs" dxfId="1883" priority="627" operator="equal">
      <formula>0</formula>
    </cfRule>
  </conditionalFormatting>
  <conditionalFormatting sqref="E33:E37">
    <cfRule type="expression" dxfId="1882" priority="626">
      <formula>MOD(ROW(),2)</formula>
    </cfRule>
  </conditionalFormatting>
  <conditionalFormatting sqref="E33:F37">
    <cfRule type="cellIs" dxfId="1881" priority="625" operator="equal">
      <formula>0</formula>
    </cfRule>
  </conditionalFormatting>
  <conditionalFormatting sqref="S33:S37">
    <cfRule type="cellIs" dxfId="1880" priority="618" operator="equal">
      <formula>0</formula>
    </cfRule>
  </conditionalFormatting>
  <conditionalFormatting sqref="I28:I30">
    <cfRule type="expression" dxfId="1879" priority="671">
      <formula>MOD(ROW(),2)</formula>
    </cfRule>
  </conditionalFormatting>
  <conditionalFormatting sqref="Q28:Q30">
    <cfRule type="cellIs" dxfId="1878" priority="670" operator="equal">
      <formula>0</formula>
    </cfRule>
  </conditionalFormatting>
  <conditionalFormatting sqref="Q28:Q30">
    <cfRule type="expression" dxfId="1877" priority="669">
      <formula>MOD(ROW(),2)</formula>
    </cfRule>
  </conditionalFormatting>
  <conditionalFormatting sqref="S28:S30">
    <cfRule type="cellIs" dxfId="1876" priority="668" operator="equal">
      <formula>0</formula>
    </cfRule>
  </conditionalFormatting>
  <conditionalFormatting sqref="S28:S30">
    <cfRule type="expression" dxfId="1875" priority="667">
      <formula>MOD(ROW(),2)</formula>
    </cfRule>
  </conditionalFormatting>
  <conditionalFormatting sqref="U28:U30">
    <cfRule type="cellIs" dxfId="1874" priority="666" operator="equal">
      <formula>0</formula>
    </cfRule>
  </conditionalFormatting>
  <conditionalFormatting sqref="U28:U30">
    <cfRule type="expression" dxfId="1873" priority="665">
      <formula>MOD(ROW(),2)</formula>
    </cfRule>
  </conditionalFormatting>
  <conditionalFormatting sqref="Y28:Y30">
    <cfRule type="cellIs" dxfId="1872" priority="662" operator="equal">
      <formula>0</formula>
    </cfRule>
  </conditionalFormatting>
  <conditionalFormatting sqref="Y28:Y30">
    <cfRule type="expression" dxfId="1871" priority="661">
      <formula>MOD(ROW(),2)</formula>
    </cfRule>
  </conditionalFormatting>
  <conditionalFormatting sqref="AA28:AA30">
    <cfRule type="cellIs" dxfId="1870" priority="660" operator="equal">
      <formula>0</formula>
    </cfRule>
  </conditionalFormatting>
  <conditionalFormatting sqref="AE33:AE37">
    <cfRule type="expression" dxfId="1869" priority="605">
      <formula>MOD(ROW(),2)</formula>
    </cfRule>
  </conditionalFormatting>
  <conditionalFormatting sqref="K33:K37">
    <cfRule type="cellIs" dxfId="1868" priority="604" operator="equal">
      <formula>0</formula>
    </cfRule>
  </conditionalFormatting>
  <conditionalFormatting sqref="K33:K37">
    <cfRule type="expression" dxfId="1867" priority="603">
      <formula>MOD(ROW(),2)</formula>
    </cfRule>
  </conditionalFormatting>
  <conditionalFormatting sqref="M33:M37">
    <cfRule type="cellIs" dxfId="1866" priority="602" operator="equal">
      <formula>0</formula>
    </cfRule>
  </conditionalFormatting>
  <conditionalFormatting sqref="M33:M37">
    <cfRule type="expression" dxfId="1865" priority="601">
      <formula>MOD(ROW(),2)</formula>
    </cfRule>
  </conditionalFormatting>
  <conditionalFormatting sqref="O33:O37">
    <cfRule type="cellIs" dxfId="1864" priority="600" operator="equal">
      <formula>0</formula>
    </cfRule>
  </conditionalFormatting>
  <conditionalFormatting sqref="O28:O30">
    <cfRule type="expression" dxfId="1863" priority="649">
      <formula>MOD(ROW(),2)</formula>
    </cfRule>
  </conditionalFormatting>
  <conditionalFormatting sqref="J28:J30">
    <cfRule type="expression" dxfId="1862" priority="648">
      <formula>MOD(ROW(),2)</formula>
    </cfRule>
  </conditionalFormatting>
  <conditionalFormatting sqref="J28:J30">
    <cfRule type="cellIs" dxfId="1861" priority="647" operator="equal">
      <formula>0</formula>
    </cfRule>
  </conditionalFormatting>
  <conditionalFormatting sqref="L28:L30">
    <cfRule type="expression" dxfId="1860" priority="646">
      <formula>MOD(ROW(),2)</formula>
    </cfRule>
  </conditionalFormatting>
  <conditionalFormatting sqref="L28:L30">
    <cfRule type="cellIs" dxfId="1859" priority="645" operator="equal">
      <formula>0</formula>
    </cfRule>
  </conditionalFormatting>
  <conditionalFormatting sqref="N28:N30">
    <cfRule type="expression" dxfId="1858" priority="644">
      <formula>MOD(ROW(),2)</formula>
    </cfRule>
  </conditionalFormatting>
  <conditionalFormatting sqref="N28:N30">
    <cfRule type="cellIs" dxfId="1857" priority="643" operator="equal">
      <formula>0</formula>
    </cfRule>
  </conditionalFormatting>
  <conditionalFormatting sqref="T33:T37">
    <cfRule type="expression" dxfId="1856" priority="588">
      <formula>MOD(ROW(),2)</formula>
    </cfRule>
  </conditionalFormatting>
  <conditionalFormatting sqref="P28:P30">
    <cfRule type="cellIs" dxfId="1855" priority="641" operator="equal">
      <formula>0</formula>
    </cfRule>
  </conditionalFormatting>
  <conditionalFormatting sqref="R28:R30">
    <cfRule type="expression" dxfId="1854" priority="640">
      <formula>MOD(ROW(),2)</formula>
    </cfRule>
  </conditionalFormatting>
  <conditionalFormatting sqref="R28:R30">
    <cfRule type="cellIs" dxfId="1853" priority="639" operator="equal">
      <formula>0</formula>
    </cfRule>
  </conditionalFormatting>
  <conditionalFormatting sqref="Z33:Z37">
    <cfRule type="cellIs" dxfId="1852" priority="581" operator="equal">
      <formula>0</formula>
    </cfRule>
  </conditionalFormatting>
  <conditionalFormatting sqref="AB33:AB37">
    <cfRule type="expression" dxfId="1851" priority="580">
      <formula>MOD(ROW(),2)</formula>
    </cfRule>
  </conditionalFormatting>
  <conditionalFormatting sqref="AB33:AB37">
    <cfRule type="cellIs" dxfId="1850" priority="579" operator="equal">
      <formula>0</formula>
    </cfRule>
  </conditionalFormatting>
  <conditionalFormatting sqref="AD33:AD37">
    <cfRule type="expression" dxfId="1849" priority="578">
      <formula>MOD(ROW(),2)</formula>
    </cfRule>
  </conditionalFormatting>
  <conditionalFormatting sqref="AD33:AD37">
    <cfRule type="cellIs" dxfId="1848" priority="577" operator="equal">
      <formula>0</formula>
    </cfRule>
  </conditionalFormatting>
  <conditionalFormatting sqref="E40:E54">
    <cfRule type="expression" dxfId="1847" priority="576">
      <formula>MOD(ROW(),2)</formula>
    </cfRule>
  </conditionalFormatting>
  <conditionalFormatting sqref="H33:H37">
    <cfRule type="expression" dxfId="1846" priority="623">
      <formula>MOD(ROW(),2)</formula>
    </cfRule>
  </conditionalFormatting>
  <conditionalFormatting sqref="H33:I37">
    <cfRule type="cellIs" dxfId="1845" priority="622" operator="equal">
      <formula>0</formula>
    </cfRule>
  </conditionalFormatting>
  <conditionalFormatting sqref="I33:I37">
    <cfRule type="expression" dxfId="1844" priority="621">
      <formula>MOD(ROW(),2)</formula>
    </cfRule>
  </conditionalFormatting>
  <conditionalFormatting sqref="U40:U54">
    <cfRule type="cellIs" dxfId="1843" priority="566" operator="equal">
      <formula>0</formula>
    </cfRule>
  </conditionalFormatting>
  <conditionalFormatting sqref="U40:U54">
    <cfRule type="expression" dxfId="1842" priority="565">
      <formula>MOD(ROW(),2)</formula>
    </cfRule>
  </conditionalFormatting>
  <conditionalFormatting sqref="S33:S37">
    <cfRule type="expression" dxfId="1841" priority="617">
      <formula>MOD(ROW(),2)</formula>
    </cfRule>
  </conditionalFormatting>
  <conditionalFormatting sqref="U33:U37">
    <cfRule type="cellIs" dxfId="1840" priority="616" operator="equal">
      <formula>0</formula>
    </cfRule>
  </conditionalFormatting>
  <conditionalFormatting sqref="U33:U37">
    <cfRule type="expression" dxfId="1839" priority="615">
      <formula>MOD(ROW(),2)</formula>
    </cfRule>
  </conditionalFormatting>
  <conditionalFormatting sqref="W33:W37">
    <cfRule type="cellIs" dxfId="1838" priority="614" operator="equal">
      <formula>0</formula>
    </cfRule>
  </conditionalFormatting>
  <conditionalFormatting sqref="W33:W37">
    <cfRule type="expression" dxfId="1837" priority="613">
      <formula>MOD(ROW(),2)</formula>
    </cfRule>
  </conditionalFormatting>
  <conditionalFormatting sqref="Y33:Y37">
    <cfRule type="cellIs" dxfId="1836" priority="612" operator="equal">
      <formula>0</formula>
    </cfRule>
  </conditionalFormatting>
  <conditionalFormatting sqref="Y33:Y37">
    <cfRule type="expression" dxfId="1835" priority="611">
      <formula>MOD(ROW(),2)</formula>
    </cfRule>
  </conditionalFormatting>
  <conditionalFormatting sqref="AA33:AA37">
    <cfRule type="cellIs" dxfId="1834" priority="610" operator="equal">
      <formula>0</formula>
    </cfRule>
  </conditionalFormatting>
  <conditionalFormatting sqref="AE40:AE54">
    <cfRule type="expression" dxfId="1833" priority="555">
      <formula>MOD(ROW(),2)</formula>
    </cfRule>
  </conditionalFormatting>
  <conditionalFormatting sqref="K40:K54">
    <cfRule type="cellIs" dxfId="1832" priority="554" operator="equal">
      <formula>0</formula>
    </cfRule>
  </conditionalFormatting>
  <conditionalFormatting sqref="K40:K54">
    <cfRule type="expression" dxfId="1831" priority="553">
      <formula>MOD(ROW(),2)</formula>
    </cfRule>
  </conditionalFormatting>
  <conditionalFormatting sqref="M40:M54">
    <cfRule type="cellIs" dxfId="1830" priority="552" operator="equal">
      <formula>0</formula>
    </cfRule>
  </conditionalFormatting>
  <conditionalFormatting sqref="J33:J37">
    <cfRule type="expression" dxfId="1829" priority="598">
      <formula>MOD(ROW(),2)</formula>
    </cfRule>
  </conditionalFormatting>
  <conditionalFormatting sqref="J33:J37">
    <cfRule type="cellIs" dxfId="1828" priority="597" operator="equal">
      <formula>0</formula>
    </cfRule>
  </conditionalFormatting>
  <conditionalFormatting sqref="L33:L37">
    <cfRule type="expression" dxfId="1827" priority="596">
      <formula>MOD(ROW(),2)</formula>
    </cfRule>
  </conditionalFormatting>
  <conditionalFormatting sqref="L33:L37">
    <cfRule type="cellIs" dxfId="1826" priority="595" operator="equal">
      <formula>0</formula>
    </cfRule>
  </conditionalFormatting>
  <conditionalFormatting sqref="N33:N37">
    <cfRule type="expression" dxfId="1825" priority="594">
      <formula>MOD(ROW(),2)</formula>
    </cfRule>
  </conditionalFormatting>
  <conditionalFormatting sqref="N33:N37">
    <cfRule type="cellIs" dxfId="1824" priority="593" operator="equal">
      <formula>0</formula>
    </cfRule>
  </conditionalFormatting>
  <conditionalFormatting sqref="P33:P37">
    <cfRule type="expression" dxfId="1823" priority="592">
      <formula>MOD(ROW(),2)</formula>
    </cfRule>
  </conditionalFormatting>
  <conditionalFormatting sqref="P33:P37">
    <cfRule type="cellIs" dxfId="1822" priority="591" operator="equal">
      <formula>0</formula>
    </cfRule>
  </conditionalFormatting>
  <conditionalFormatting sqref="R33:R37">
    <cfRule type="expression" dxfId="1821" priority="590">
      <formula>MOD(ROW(),2)</formula>
    </cfRule>
  </conditionalFormatting>
  <conditionalFormatting sqref="R33:R37">
    <cfRule type="cellIs" dxfId="1820" priority="589" operator="equal">
      <formula>0</formula>
    </cfRule>
  </conditionalFormatting>
  <conditionalFormatting sqref="T33:T37">
    <cfRule type="cellIs" dxfId="1819" priority="587" operator="equal">
      <formula>0</formula>
    </cfRule>
  </conditionalFormatting>
  <conditionalFormatting sqref="V33:V37">
    <cfRule type="expression" dxfId="1818" priority="586">
      <formula>MOD(ROW(),2)</formula>
    </cfRule>
  </conditionalFormatting>
  <conditionalFormatting sqref="Z40:Z54">
    <cfRule type="cellIs" dxfId="1817" priority="531" operator="equal">
      <formula>0</formula>
    </cfRule>
  </conditionalFormatting>
  <conditionalFormatting sqref="AB40:AB54">
    <cfRule type="expression" dxfId="1816" priority="530">
      <formula>MOD(ROW(),2)</formula>
    </cfRule>
  </conditionalFormatting>
  <conditionalFormatting sqref="AB40:AB54">
    <cfRule type="cellIs" dxfId="1815" priority="529" operator="equal">
      <formula>0</formula>
    </cfRule>
  </conditionalFormatting>
  <conditionalFormatting sqref="AD40:AD54">
    <cfRule type="expression" dxfId="1814" priority="528">
      <formula>MOD(ROW(),2)</formula>
    </cfRule>
  </conditionalFormatting>
  <conditionalFormatting sqref="E40:F54">
    <cfRule type="cellIs" dxfId="1813" priority="575" operator="equal">
      <formula>0</formula>
    </cfRule>
  </conditionalFormatting>
  <conditionalFormatting sqref="F40:F54">
    <cfRule type="expression" dxfId="1812" priority="574">
      <formula>MOD(ROW(),2)</formula>
    </cfRule>
  </conditionalFormatting>
  <conditionalFormatting sqref="H40:H54">
    <cfRule type="expression" dxfId="1811" priority="573">
      <formula>MOD(ROW(),2)</formula>
    </cfRule>
  </conditionalFormatting>
  <conditionalFormatting sqref="H40:I54">
    <cfRule type="cellIs" dxfId="1810" priority="572" operator="equal">
      <formula>0</formula>
    </cfRule>
  </conditionalFormatting>
  <conditionalFormatting sqref="I40:I54">
    <cfRule type="expression" dxfId="1809" priority="571">
      <formula>MOD(ROW(),2)</formula>
    </cfRule>
  </conditionalFormatting>
  <conditionalFormatting sqref="Q40:Q54">
    <cfRule type="cellIs" dxfId="1808" priority="570" operator="equal">
      <formula>0</formula>
    </cfRule>
  </conditionalFormatting>
  <conditionalFormatting sqref="Q40:Q54">
    <cfRule type="expression" dxfId="1807" priority="569">
      <formula>MOD(ROW(),2)</formula>
    </cfRule>
  </conditionalFormatting>
  <conditionalFormatting sqref="S40:S54">
    <cfRule type="cellIs" dxfId="1806" priority="568" operator="equal">
      <formula>0</formula>
    </cfRule>
  </conditionalFormatting>
  <conditionalFormatting sqref="S40:S54">
    <cfRule type="expression" dxfId="1805" priority="567">
      <formula>MOD(ROW(),2)</formula>
    </cfRule>
  </conditionalFormatting>
  <conditionalFormatting sqref="W40:W54">
    <cfRule type="cellIs" dxfId="1804" priority="564" operator="equal">
      <formula>0</formula>
    </cfRule>
  </conditionalFormatting>
  <conditionalFormatting sqref="W40:W54">
    <cfRule type="expression" dxfId="1803" priority="563">
      <formula>MOD(ROW(),2)</formula>
    </cfRule>
  </conditionalFormatting>
  <conditionalFormatting sqref="Y40:Y54">
    <cfRule type="cellIs" dxfId="1802" priority="562" operator="equal">
      <formula>0</formula>
    </cfRule>
  </conditionalFormatting>
  <conditionalFormatting sqref="AC57:AC59">
    <cfRule type="expression" dxfId="1801" priority="507">
      <formula>MOD(ROW(),2)</formula>
    </cfRule>
  </conditionalFormatting>
  <conditionalFormatting sqref="AE57:AE59">
    <cfRule type="cellIs" dxfId="1800" priority="506" operator="equal">
      <formula>0</formula>
    </cfRule>
  </conditionalFormatting>
  <conditionalFormatting sqref="AE57:AE59">
    <cfRule type="expression" dxfId="1799" priority="505">
      <formula>MOD(ROW(),2)</formula>
    </cfRule>
  </conditionalFormatting>
  <conditionalFormatting sqref="K57:K59">
    <cfRule type="cellIs" dxfId="1798" priority="504" operator="equal">
      <formula>0</formula>
    </cfRule>
  </conditionalFormatting>
  <conditionalFormatting sqref="AC40:AC54">
    <cfRule type="expression" dxfId="1797" priority="557">
      <formula>MOD(ROW(),2)</formula>
    </cfRule>
  </conditionalFormatting>
  <conditionalFormatting sqref="AE40:AE54">
    <cfRule type="cellIs" dxfId="1796" priority="556" operator="equal">
      <formula>0</formula>
    </cfRule>
  </conditionalFormatting>
  <conditionalFormatting sqref="M40:M54">
    <cfRule type="expression" dxfId="1795" priority="551">
      <formula>MOD(ROW(),2)</formula>
    </cfRule>
  </conditionalFormatting>
  <conditionalFormatting sqref="O40:O54">
    <cfRule type="cellIs" dxfId="1794" priority="550" operator="equal">
      <formula>0</formula>
    </cfRule>
  </conditionalFormatting>
  <conditionalFormatting sqref="O40:O54">
    <cfRule type="expression" dxfId="1793" priority="549">
      <formula>MOD(ROW(),2)</formula>
    </cfRule>
  </conditionalFormatting>
  <conditionalFormatting sqref="J40:J54">
    <cfRule type="expression" dxfId="1792" priority="548">
      <formula>MOD(ROW(),2)</formula>
    </cfRule>
  </conditionalFormatting>
  <conditionalFormatting sqref="J40:J54">
    <cfRule type="cellIs" dxfId="1791" priority="547" operator="equal">
      <formula>0</formula>
    </cfRule>
  </conditionalFormatting>
  <conditionalFormatting sqref="L40:L54">
    <cfRule type="expression" dxfId="1790" priority="546">
      <formula>MOD(ROW(),2)</formula>
    </cfRule>
  </conditionalFormatting>
  <conditionalFormatting sqref="L40:L54">
    <cfRule type="cellIs" dxfId="1789" priority="545" operator="equal">
      <formula>0</formula>
    </cfRule>
  </conditionalFormatting>
  <conditionalFormatting sqref="R57:R59">
    <cfRule type="expression" dxfId="1788" priority="490">
      <formula>MOD(ROW(),2)</formula>
    </cfRule>
  </conditionalFormatting>
  <conditionalFormatting sqref="N40:N54">
    <cfRule type="cellIs" dxfId="1787" priority="543" operator="equal">
      <formula>0</formula>
    </cfRule>
  </conditionalFormatting>
  <conditionalFormatting sqref="P40:P54">
    <cfRule type="expression" dxfId="1786" priority="542">
      <formula>MOD(ROW(),2)</formula>
    </cfRule>
  </conditionalFormatting>
  <conditionalFormatting sqref="P40:P54">
    <cfRule type="cellIs" dxfId="1785" priority="541" operator="equal">
      <formula>0</formula>
    </cfRule>
  </conditionalFormatting>
  <conditionalFormatting sqref="V57:V59">
    <cfRule type="cellIs" dxfId="1784" priority="485" operator="equal">
      <formula>0</formula>
    </cfRule>
  </conditionalFormatting>
  <conditionalFormatting sqref="X57:X59">
    <cfRule type="expression" dxfId="1783" priority="484">
      <formula>MOD(ROW(),2)</formula>
    </cfRule>
  </conditionalFormatting>
  <conditionalFormatting sqref="X57:X59">
    <cfRule type="cellIs" dxfId="1782" priority="483" operator="equal">
      <formula>0</formula>
    </cfRule>
  </conditionalFormatting>
  <conditionalFormatting sqref="Z57:Z59">
    <cfRule type="expression" dxfId="1781" priority="482">
      <formula>MOD(ROW(),2)</formula>
    </cfRule>
  </conditionalFormatting>
  <conditionalFormatting sqref="Z57:Z59">
    <cfRule type="cellIs" dxfId="1780" priority="481" operator="equal">
      <formula>0</formula>
    </cfRule>
  </conditionalFormatting>
  <conditionalFormatting sqref="AB57:AB59">
    <cfRule type="expression" dxfId="1779" priority="480">
      <formula>MOD(ROW(),2)</formula>
    </cfRule>
  </conditionalFormatting>
  <conditionalFormatting sqref="X40:X54">
    <cfRule type="cellIs" dxfId="1778" priority="533" operator="equal">
      <formula>0</formula>
    </cfRule>
  </conditionalFormatting>
  <conditionalFormatting sqref="Z40:Z54">
    <cfRule type="expression" dxfId="1777" priority="532">
      <formula>MOD(ROW(),2)</formula>
    </cfRule>
  </conditionalFormatting>
  <conditionalFormatting sqref="AD40:AD54">
    <cfRule type="cellIs" dxfId="1776" priority="527" operator="equal">
      <formula>0</formula>
    </cfRule>
  </conditionalFormatting>
  <conditionalFormatting sqref="H57:H59">
    <cfRule type="expression" dxfId="1775" priority="523">
      <formula>MOD(ROW(),2)</formula>
    </cfRule>
  </conditionalFormatting>
  <conditionalFormatting sqref="H57:I59">
    <cfRule type="cellIs" dxfId="1774" priority="522" operator="equal">
      <formula>0</formula>
    </cfRule>
  </conditionalFormatting>
  <conditionalFormatting sqref="I57:I59">
    <cfRule type="expression" dxfId="1773" priority="521">
      <formula>MOD(ROW(),2)</formula>
    </cfRule>
  </conditionalFormatting>
  <conditionalFormatting sqref="Q57:Q59">
    <cfRule type="cellIs" dxfId="1772" priority="520" operator="equal">
      <formula>0</formula>
    </cfRule>
  </conditionalFormatting>
  <conditionalFormatting sqref="Q57:Q59">
    <cfRule type="expression" dxfId="1771" priority="519">
      <formula>MOD(ROW(),2)</formula>
    </cfRule>
  </conditionalFormatting>
  <conditionalFormatting sqref="S57:S59">
    <cfRule type="cellIs" dxfId="1770" priority="518" operator="equal">
      <formula>0</formula>
    </cfRule>
  </conditionalFormatting>
  <conditionalFormatting sqref="S57:S59">
    <cfRule type="expression" dxfId="1769" priority="517">
      <formula>MOD(ROW(),2)</formula>
    </cfRule>
  </conditionalFormatting>
  <conditionalFormatting sqref="U57:U59">
    <cfRule type="cellIs" dxfId="1768" priority="516" operator="equal">
      <formula>0</formula>
    </cfRule>
  </conditionalFormatting>
  <conditionalFormatting sqref="U57:U59">
    <cfRule type="expression" dxfId="1767" priority="515">
      <formula>MOD(ROW(),2)</formula>
    </cfRule>
  </conditionalFormatting>
  <conditionalFormatting sqref="W57:W59">
    <cfRule type="cellIs" dxfId="1766" priority="514" operator="equal">
      <formula>0</formula>
    </cfRule>
  </conditionalFormatting>
  <conditionalFormatting sqref="W57:W59">
    <cfRule type="expression" dxfId="1765" priority="513">
      <formula>MOD(ROW(),2)</formula>
    </cfRule>
  </conditionalFormatting>
  <conditionalFormatting sqref="Y57:Y59">
    <cfRule type="cellIs" dxfId="1764" priority="512" operator="equal">
      <formula>0</formula>
    </cfRule>
  </conditionalFormatting>
  <conditionalFormatting sqref="AC62:AC63">
    <cfRule type="expression" dxfId="1763" priority="457">
      <formula>MOD(ROW(),2)</formula>
    </cfRule>
  </conditionalFormatting>
  <conditionalFormatting sqref="AE62:AE63">
    <cfRule type="cellIs" dxfId="1762" priority="456" operator="equal">
      <formula>0</formula>
    </cfRule>
  </conditionalFormatting>
  <conditionalFormatting sqref="AA57:AA59">
    <cfRule type="expression" dxfId="1761" priority="509">
      <formula>MOD(ROW(),2)</formula>
    </cfRule>
  </conditionalFormatting>
  <conditionalFormatting sqref="AC57:AC59">
    <cfRule type="cellIs" dxfId="1760" priority="508" operator="equal">
      <formula>0</formula>
    </cfRule>
  </conditionalFormatting>
  <conditionalFormatting sqref="K57:K59">
    <cfRule type="expression" dxfId="1759" priority="503">
      <formula>MOD(ROW(),2)</formula>
    </cfRule>
  </conditionalFormatting>
  <conditionalFormatting sqref="M57:M59">
    <cfRule type="cellIs" dxfId="1758" priority="502" operator="equal">
      <formula>0</formula>
    </cfRule>
  </conditionalFormatting>
  <conditionalFormatting sqref="J57:J59">
    <cfRule type="expression" dxfId="1757" priority="498">
      <formula>MOD(ROW(),2)</formula>
    </cfRule>
  </conditionalFormatting>
  <conditionalFormatting sqref="J57:J59">
    <cfRule type="cellIs" dxfId="1756" priority="497" operator="equal">
      <formula>0</formula>
    </cfRule>
  </conditionalFormatting>
  <conditionalFormatting sqref="L57:L59">
    <cfRule type="expression" dxfId="1755" priority="496">
      <formula>MOD(ROW(),2)</formula>
    </cfRule>
  </conditionalFormatting>
  <conditionalFormatting sqref="L57:L59">
    <cfRule type="cellIs" dxfId="1754" priority="495" operator="equal">
      <formula>0</formula>
    </cfRule>
  </conditionalFormatting>
  <conditionalFormatting sqref="N57:N59">
    <cfRule type="expression" dxfId="1753" priority="494">
      <formula>MOD(ROW(),2)</formula>
    </cfRule>
  </conditionalFormatting>
  <conditionalFormatting sqref="N57:N59">
    <cfRule type="cellIs" dxfId="1752" priority="493" operator="equal">
      <formula>0</formula>
    </cfRule>
  </conditionalFormatting>
  <conditionalFormatting sqref="P57:P59">
    <cfRule type="expression" dxfId="1751" priority="492">
      <formula>MOD(ROW(),2)</formula>
    </cfRule>
  </conditionalFormatting>
  <conditionalFormatting sqref="P57:P59">
    <cfRule type="cellIs" dxfId="1750" priority="491" operator="equal">
      <formula>0</formula>
    </cfRule>
  </conditionalFormatting>
  <conditionalFormatting sqref="R57:R59">
    <cfRule type="cellIs" dxfId="1749" priority="489" operator="equal">
      <formula>0</formula>
    </cfRule>
  </conditionalFormatting>
  <conditionalFormatting sqref="T57:T59">
    <cfRule type="expression" dxfId="1748" priority="488">
      <formula>MOD(ROW(),2)</formula>
    </cfRule>
  </conditionalFormatting>
  <conditionalFormatting sqref="X62:X63">
    <cfRule type="cellIs" dxfId="1747" priority="433" operator="equal">
      <formula>0</formula>
    </cfRule>
  </conditionalFormatting>
  <conditionalFormatting sqref="Z62:Z63">
    <cfRule type="expression" dxfId="1746" priority="432">
      <formula>MOD(ROW(),2)</formula>
    </cfRule>
  </conditionalFormatting>
  <conditionalFormatting sqref="AB57:AB59">
    <cfRule type="cellIs" dxfId="1745" priority="479" operator="equal">
      <formula>0</formula>
    </cfRule>
  </conditionalFormatting>
  <conditionalFormatting sqref="AD57:AD59">
    <cfRule type="expression" dxfId="1744" priority="478">
      <formula>MOD(ROW(),2)</formula>
    </cfRule>
  </conditionalFormatting>
  <conditionalFormatting sqref="AD57:AD59">
    <cfRule type="cellIs" dxfId="1743" priority="477" operator="equal">
      <formula>0</formula>
    </cfRule>
  </conditionalFormatting>
  <conditionalFormatting sqref="E62:E63">
    <cfRule type="expression" dxfId="1742" priority="476">
      <formula>MOD(ROW(),2)</formula>
    </cfRule>
  </conditionalFormatting>
  <conditionalFormatting sqref="E62:F63">
    <cfRule type="cellIs" dxfId="1741" priority="475" operator="equal">
      <formula>0</formula>
    </cfRule>
  </conditionalFormatting>
  <conditionalFormatting sqref="F62:F63">
    <cfRule type="expression" dxfId="1740" priority="474">
      <formula>MOD(ROW(),2)</formula>
    </cfRule>
  </conditionalFormatting>
  <conditionalFormatting sqref="H62:H63">
    <cfRule type="expression" dxfId="1739" priority="473">
      <formula>MOD(ROW(),2)</formula>
    </cfRule>
  </conditionalFormatting>
  <conditionalFormatting sqref="H62:I63">
    <cfRule type="cellIs" dxfId="1738" priority="472" operator="equal">
      <formula>0</formula>
    </cfRule>
  </conditionalFormatting>
  <conditionalFormatting sqref="I62:I63">
    <cfRule type="expression" dxfId="1737" priority="471">
      <formula>MOD(ROW(),2)</formula>
    </cfRule>
  </conditionalFormatting>
  <conditionalFormatting sqref="Q62:Q63">
    <cfRule type="cellIs" dxfId="1736" priority="470" operator="equal">
      <formula>0</formula>
    </cfRule>
  </conditionalFormatting>
  <conditionalFormatting sqref="Q62:Q63">
    <cfRule type="expression" dxfId="1735" priority="469">
      <formula>MOD(ROW(),2)</formula>
    </cfRule>
  </conditionalFormatting>
  <conditionalFormatting sqref="S62:S63">
    <cfRule type="cellIs" dxfId="1734" priority="468" operator="equal">
      <formula>0</formula>
    </cfRule>
  </conditionalFormatting>
  <conditionalFormatting sqref="S62:S63">
    <cfRule type="expression" dxfId="1733" priority="467">
      <formula>MOD(ROW(),2)</formula>
    </cfRule>
  </conditionalFormatting>
  <conditionalFormatting sqref="U62:U63">
    <cfRule type="cellIs" dxfId="1732" priority="466" operator="equal">
      <formula>0</formula>
    </cfRule>
  </conditionalFormatting>
  <conditionalFormatting sqref="U62:U63">
    <cfRule type="expression" dxfId="1731" priority="465">
      <formula>MOD(ROW(),2)</formula>
    </cfRule>
  </conditionalFormatting>
  <conditionalFormatting sqref="W62:W63">
    <cfRule type="cellIs" dxfId="1730" priority="464" operator="equal">
      <formula>0</formula>
    </cfRule>
  </conditionalFormatting>
  <conditionalFormatting sqref="AA66">
    <cfRule type="expression" dxfId="1729" priority="409">
      <formula>MOD(ROW(),2)</formula>
    </cfRule>
  </conditionalFormatting>
  <conditionalFormatting sqref="AC66">
    <cfRule type="cellIs" dxfId="1728" priority="408" operator="equal">
      <formula>0</formula>
    </cfRule>
  </conditionalFormatting>
  <conditionalFormatting sqref="Y62:Y63">
    <cfRule type="expression" dxfId="1727" priority="461">
      <formula>MOD(ROW(),2)</formula>
    </cfRule>
  </conditionalFormatting>
  <conditionalFormatting sqref="AA62:AA63">
    <cfRule type="cellIs" dxfId="1726" priority="460" operator="equal">
      <formula>0</formula>
    </cfRule>
  </conditionalFormatting>
  <conditionalFormatting sqref="AA62:AA63">
    <cfRule type="expression" dxfId="1725" priority="459">
      <formula>MOD(ROW(),2)</formula>
    </cfRule>
  </conditionalFormatting>
  <conditionalFormatting sqref="AC62:AC63">
    <cfRule type="cellIs" dxfId="1724" priority="458" operator="equal">
      <formula>0</formula>
    </cfRule>
  </conditionalFormatting>
  <conditionalFormatting sqref="AE62:AE63">
    <cfRule type="expression" dxfId="1723" priority="455">
      <formula>MOD(ROW(),2)</formula>
    </cfRule>
  </conditionalFormatting>
  <conditionalFormatting sqref="K62:K63">
    <cfRule type="cellIs" dxfId="1722" priority="454" operator="equal">
      <formula>0</formula>
    </cfRule>
  </conditionalFormatting>
  <conditionalFormatting sqref="K62:K63">
    <cfRule type="expression" dxfId="1721" priority="453">
      <formula>MOD(ROW(),2)</formula>
    </cfRule>
  </conditionalFormatting>
  <conditionalFormatting sqref="M62:M63">
    <cfRule type="cellIs" dxfId="1720" priority="452" operator="equal">
      <formula>0</formula>
    </cfRule>
  </conditionalFormatting>
  <conditionalFormatting sqref="M62:M63">
    <cfRule type="expression" dxfId="1719" priority="451">
      <formula>MOD(ROW(),2)</formula>
    </cfRule>
  </conditionalFormatting>
  <conditionalFormatting sqref="O62:O63">
    <cfRule type="cellIs" dxfId="1718" priority="450" operator="equal">
      <formula>0</formula>
    </cfRule>
  </conditionalFormatting>
  <conditionalFormatting sqref="O62:O63">
    <cfRule type="expression" dxfId="1717" priority="449">
      <formula>MOD(ROW(),2)</formula>
    </cfRule>
  </conditionalFormatting>
  <conditionalFormatting sqref="J62:J63">
    <cfRule type="expression" dxfId="1716" priority="448">
      <formula>MOD(ROW(),2)</formula>
    </cfRule>
  </conditionalFormatting>
  <conditionalFormatting sqref="J62:J63">
    <cfRule type="cellIs" dxfId="1715" priority="447" operator="equal">
      <formula>0</formula>
    </cfRule>
  </conditionalFormatting>
  <conditionalFormatting sqref="L62:L63">
    <cfRule type="cellIs" dxfId="1714" priority="445" operator="equal">
      <formula>0</formula>
    </cfRule>
  </conditionalFormatting>
  <conditionalFormatting sqref="N62:N63">
    <cfRule type="expression" dxfId="1713" priority="444">
      <formula>MOD(ROW(),2)</formula>
    </cfRule>
  </conditionalFormatting>
  <conditionalFormatting sqref="N62:N63">
    <cfRule type="cellIs" dxfId="1712" priority="443" operator="equal">
      <formula>0</formula>
    </cfRule>
  </conditionalFormatting>
  <conditionalFormatting sqref="T62:T63">
    <cfRule type="cellIs" dxfId="1711" priority="437" operator="equal">
      <formula>0</formula>
    </cfRule>
  </conditionalFormatting>
  <conditionalFormatting sqref="V62:V63">
    <cfRule type="expression" dxfId="1710" priority="436">
      <formula>MOD(ROW(),2)</formula>
    </cfRule>
  </conditionalFormatting>
  <conditionalFormatting sqref="V62:V63">
    <cfRule type="cellIs" dxfId="1709" priority="435" operator="equal">
      <formula>0</formula>
    </cfRule>
  </conditionalFormatting>
  <conditionalFormatting sqref="X62:X63">
    <cfRule type="expression" dxfId="1708" priority="434">
      <formula>MOD(ROW(),2)</formula>
    </cfRule>
  </conditionalFormatting>
  <conditionalFormatting sqref="Z62:Z63">
    <cfRule type="cellIs" dxfId="1707" priority="431" operator="equal">
      <formula>0</formula>
    </cfRule>
  </conditionalFormatting>
  <conditionalFormatting sqref="AB62:AB63">
    <cfRule type="expression" dxfId="1706" priority="430">
      <formula>MOD(ROW(),2)</formula>
    </cfRule>
  </conditionalFormatting>
  <conditionalFormatting sqref="AB62:AB63">
    <cfRule type="cellIs" dxfId="1705" priority="429" operator="equal">
      <formula>0</formula>
    </cfRule>
  </conditionalFormatting>
  <conditionalFormatting sqref="F69:F70">
    <cfRule type="expression" dxfId="1704" priority="374">
      <formula>MOD(ROW(),2)</formula>
    </cfRule>
  </conditionalFormatting>
  <conditionalFormatting sqref="E66:F66">
    <cfRule type="cellIs" dxfId="1703" priority="425" operator="equal">
      <formula>0</formula>
    </cfRule>
  </conditionalFormatting>
  <conditionalFormatting sqref="F66">
    <cfRule type="expression" dxfId="1702" priority="424">
      <formula>MOD(ROW(),2)</formula>
    </cfRule>
  </conditionalFormatting>
  <conditionalFormatting sqref="H66">
    <cfRule type="expression" dxfId="1701" priority="423">
      <formula>MOD(ROW(),2)</formula>
    </cfRule>
  </conditionalFormatting>
  <conditionalFormatting sqref="H66:I66">
    <cfRule type="cellIs" dxfId="1700" priority="422" operator="equal">
      <formula>0</formula>
    </cfRule>
  </conditionalFormatting>
  <conditionalFormatting sqref="I66">
    <cfRule type="expression" dxfId="1699" priority="421">
      <formula>MOD(ROW(),2)</formula>
    </cfRule>
  </conditionalFormatting>
  <conditionalFormatting sqref="Q66">
    <cfRule type="cellIs" dxfId="1698" priority="420" operator="equal">
      <formula>0</formula>
    </cfRule>
  </conditionalFormatting>
  <conditionalFormatting sqref="Q66">
    <cfRule type="expression" dxfId="1697" priority="419">
      <formula>MOD(ROW(),2)</formula>
    </cfRule>
  </conditionalFormatting>
  <conditionalFormatting sqref="S66">
    <cfRule type="cellIs" dxfId="1696" priority="418" operator="equal">
      <formula>0</formula>
    </cfRule>
  </conditionalFormatting>
  <conditionalFormatting sqref="S66">
    <cfRule type="expression" dxfId="1695" priority="417">
      <formula>MOD(ROW(),2)</formula>
    </cfRule>
  </conditionalFormatting>
  <conditionalFormatting sqref="U66">
    <cfRule type="cellIs" dxfId="1694" priority="416" operator="equal">
      <formula>0</formula>
    </cfRule>
  </conditionalFormatting>
  <conditionalFormatting sqref="U66">
    <cfRule type="expression" dxfId="1693" priority="415">
      <formula>MOD(ROW(),2)</formula>
    </cfRule>
  </conditionalFormatting>
  <conditionalFormatting sqref="W66">
    <cfRule type="cellIs" dxfId="1692" priority="414" operator="equal">
      <formula>0</formula>
    </cfRule>
  </conditionalFormatting>
  <conditionalFormatting sqref="W66">
    <cfRule type="expression" dxfId="1691" priority="413">
      <formula>MOD(ROW(),2)</formula>
    </cfRule>
  </conditionalFormatting>
  <conditionalFormatting sqref="Y66">
    <cfRule type="cellIs" dxfId="1690" priority="412" operator="equal">
      <formula>0</formula>
    </cfRule>
  </conditionalFormatting>
  <conditionalFormatting sqref="Y66">
    <cfRule type="expression" dxfId="1689" priority="411">
      <formula>MOD(ROW(),2)</formula>
    </cfRule>
  </conditionalFormatting>
  <conditionalFormatting sqref="AA66">
    <cfRule type="cellIs" dxfId="1688" priority="410" operator="equal">
      <formula>0</formula>
    </cfRule>
  </conditionalFormatting>
  <conditionalFormatting sqref="AC66">
    <cfRule type="expression" dxfId="1687" priority="407">
      <formula>MOD(ROW(),2)</formula>
    </cfRule>
  </conditionalFormatting>
  <conditionalFormatting sqref="AE66">
    <cfRule type="cellIs" dxfId="1686" priority="406" operator="equal">
      <formula>0</formula>
    </cfRule>
  </conditionalFormatting>
  <conditionalFormatting sqref="AE66">
    <cfRule type="expression" dxfId="1685" priority="405">
      <formula>MOD(ROW(),2)</formula>
    </cfRule>
  </conditionalFormatting>
  <conditionalFormatting sqref="K66">
    <cfRule type="cellIs" dxfId="1684" priority="404" operator="equal">
      <formula>0</formula>
    </cfRule>
  </conditionalFormatting>
  <conditionalFormatting sqref="O69:O70">
    <cfRule type="expression" dxfId="1683" priority="349">
      <formula>MOD(ROW(),2)</formula>
    </cfRule>
  </conditionalFormatting>
  <conditionalFormatting sqref="O66">
    <cfRule type="cellIs" dxfId="1682" priority="400" operator="equal">
      <formula>0</formula>
    </cfRule>
  </conditionalFormatting>
  <conditionalFormatting sqref="O66">
    <cfRule type="expression" dxfId="1681" priority="399">
      <formula>MOD(ROW(),2)</formula>
    </cfRule>
  </conditionalFormatting>
  <conditionalFormatting sqref="N69:N70">
    <cfRule type="expression" dxfId="1680" priority="344">
      <formula>MOD(ROW(),2)</formula>
    </cfRule>
  </conditionalFormatting>
  <conditionalFormatting sqref="N69:N70">
    <cfRule type="cellIs" dxfId="1679" priority="343" operator="equal">
      <formula>0</formula>
    </cfRule>
  </conditionalFormatting>
  <conditionalFormatting sqref="P69:P70">
    <cfRule type="expression" dxfId="1678" priority="342">
      <formula>MOD(ROW(),2)</formula>
    </cfRule>
  </conditionalFormatting>
  <conditionalFormatting sqref="P69:P70">
    <cfRule type="cellIs" dxfId="1677" priority="341" operator="equal">
      <formula>0</formula>
    </cfRule>
  </conditionalFormatting>
  <conditionalFormatting sqref="R69:R70">
    <cfRule type="expression" dxfId="1676" priority="340">
      <formula>MOD(ROW(),2)</formula>
    </cfRule>
  </conditionalFormatting>
  <conditionalFormatting sqref="R69:R70">
    <cfRule type="cellIs" dxfId="1675" priority="339" operator="equal">
      <formula>0</formula>
    </cfRule>
  </conditionalFormatting>
  <conditionalFormatting sqref="T69:T70">
    <cfRule type="expression" dxfId="1674" priority="338">
      <formula>MOD(ROW(),2)</formula>
    </cfRule>
  </conditionalFormatting>
  <conditionalFormatting sqref="T69:T70">
    <cfRule type="cellIs" dxfId="1673" priority="337" operator="equal">
      <formula>0</formula>
    </cfRule>
  </conditionalFormatting>
  <conditionalFormatting sqref="V69:V70">
    <cfRule type="expression" dxfId="1672" priority="336">
      <formula>MOD(ROW(),2)</formula>
    </cfRule>
  </conditionalFormatting>
  <conditionalFormatting sqref="V69:V70">
    <cfRule type="cellIs" dxfId="1671" priority="335" operator="equal">
      <formula>0</formula>
    </cfRule>
  </conditionalFormatting>
  <conditionalFormatting sqref="X69:X70">
    <cfRule type="expression" dxfId="1670" priority="334">
      <formula>MOD(ROW(),2)</formula>
    </cfRule>
  </conditionalFormatting>
  <conditionalFormatting sqref="X69:X70">
    <cfRule type="cellIs" dxfId="1669" priority="333" operator="equal">
      <formula>0</formula>
    </cfRule>
  </conditionalFormatting>
  <conditionalFormatting sqref="Z69:Z70">
    <cfRule type="expression" dxfId="1668" priority="332">
      <formula>MOD(ROW(),2)</formula>
    </cfRule>
  </conditionalFormatting>
  <conditionalFormatting sqref="Z69:Z70">
    <cfRule type="cellIs" dxfId="1667" priority="331" operator="equal">
      <formula>0</formula>
    </cfRule>
  </conditionalFormatting>
  <conditionalFormatting sqref="AD69:AD70">
    <cfRule type="cellIs" dxfId="1666" priority="327" operator="equal">
      <formula>0</formula>
    </cfRule>
  </conditionalFormatting>
  <conditionalFormatting sqref="E74:E75">
    <cfRule type="expression" dxfId="1665" priority="326">
      <formula>MOD(ROW(),2)</formula>
    </cfRule>
  </conditionalFormatting>
  <conditionalFormatting sqref="AB66">
    <cfRule type="cellIs" dxfId="1664" priority="379" operator="equal">
      <formula>0</formula>
    </cfRule>
  </conditionalFormatting>
  <conditionalFormatting sqref="AD66">
    <cfRule type="expression" dxfId="1663" priority="378">
      <formula>MOD(ROW(),2)</formula>
    </cfRule>
  </conditionalFormatting>
  <conditionalFormatting sqref="AD66">
    <cfRule type="cellIs" dxfId="1662" priority="377" operator="equal">
      <formula>0</formula>
    </cfRule>
  </conditionalFormatting>
  <conditionalFormatting sqref="E69:E70">
    <cfRule type="expression" dxfId="1661" priority="376">
      <formula>MOD(ROW(),2)</formula>
    </cfRule>
  </conditionalFormatting>
  <conditionalFormatting sqref="E69:F70">
    <cfRule type="cellIs" dxfId="1660" priority="375" operator="equal">
      <formula>0</formula>
    </cfRule>
  </conditionalFormatting>
  <conditionalFormatting sqref="Q74:Q75">
    <cfRule type="expression" dxfId="1659" priority="319">
      <formula>MOD(ROW(),2)</formula>
    </cfRule>
  </conditionalFormatting>
  <conditionalFormatting sqref="S74:S75">
    <cfRule type="cellIs" dxfId="1658" priority="318" operator="equal">
      <formula>0</formula>
    </cfRule>
  </conditionalFormatting>
  <conditionalFormatting sqref="S74:S75">
    <cfRule type="expression" dxfId="1657" priority="317">
      <formula>MOD(ROW(),2)</formula>
    </cfRule>
  </conditionalFormatting>
  <conditionalFormatting sqref="U74:U75">
    <cfRule type="cellIs" dxfId="1656" priority="316" operator="equal">
      <formula>0</formula>
    </cfRule>
  </conditionalFormatting>
  <conditionalFormatting sqref="U74:U75">
    <cfRule type="expression" dxfId="1655" priority="315">
      <formula>MOD(ROW(),2)</formula>
    </cfRule>
  </conditionalFormatting>
  <conditionalFormatting sqref="W74:W75">
    <cfRule type="cellIs" dxfId="1654" priority="314" operator="equal">
      <formula>0</formula>
    </cfRule>
  </conditionalFormatting>
  <conditionalFormatting sqref="W74:W75">
    <cfRule type="expression" dxfId="1653" priority="313">
      <formula>MOD(ROW(),2)</formula>
    </cfRule>
  </conditionalFormatting>
  <conditionalFormatting sqref="Y74:Y75">
    <cfRule type="cellIs" dxfId="1652" priority="312" operator="equal">
      <formula>0</formula>
    </cfRule>
  </conditionalFormatting>
  <conditionalFormatting sqref="Y74:Y75">
    <cfRule type="expression" dxfId="1651" priority="311">
      <formula>MOD(ROW(),2)</formula>
    </cfRule>
  </conditionalFormatting>
  <conditionalFormatting sqref="AA74:AA75">
    <cfRule type="cellIs" dxfId="1650" priority="310" operator="equal">
      <formula>0</formula>
    </cfRule>
  </conditionalFormatting>
  <conditionalFormatting sqref="AA74:AA75">
    <cfRule type="expression" dxfId="1649" priority="309">
      <formula>MOD(ROW(),2)</formula>
    </cfRule>
  </conditionalFormatting>
  <conditionalFormatting sqref="AC74:AC75">
    <cfRule type="cellIs" dxfId="1648" priority="308" operator="equal">
      <formula>0</formula>
    </cfRule>
  </conditionalFormatting>
  <conditionalFormatting sqref="AC74:AC75">
    <cfRule type="expression" dxfId="1647" priority="307">
      <formula>MOD(ROW(),2)</formula>
    </cfRule>
  </conditionalFormatting>
  <conditionalFormatting sqref="AE74:AE75">
    <cfRule type="cellIs" dxfId="1646" priority="306" operator="equal">
      <formula>0</formula>
    </cfRule>
  </conditionalFormatting>
  <conditionalFormatting sqref="M74:M75">
    <cfRule type="cellIs" dxfId="1645" priority="302" operator="equal">
      <formula>0</formula>
    </cfRule>
  </conditionalFormatting>
  <conditionalFormatting sqref="AE69:AE70">
    <cfRule type="expression" dxfId="1644" priority="355">
      <formula>MOD(ROW(),2)</formula>
    </cfRule>
  </conditionalFormatting>
  <conditionalFormatting sqref="K69:K70">
    <cfRule type="cellIs" dxfId="1643" priority="354" operator="equal">
      <formula>0</formula>
    </cfRule>
  </conditionalFormatting>
  <conditionalFormatting sqref="K69:K70">
    <cfRule type="expression" dxfId="1642" priority="353">
      <formula>MOD(ROW(),2)</formula>
    </cfRule>
  </conditionalFormatting>
  <conditionalFormatting sqref="M69:M70">
    <cfRule type="cellIs" dxfId="1641" priority="352" operator="equal">
      <formula>0</formula>
    </cfRule>
  </conditionalFormatting>
  <conditionalFormatting sqref="M69:M70">
    <cfRule type="expression" dxfId="1640" priority="351">
      <formula>MOD(ROW(),2)</formula>
    </cfRule>
  </conditionalFormatting>
  <conditionalFormatting sqref="O69:O70">
    <cfRule type="cellIs" dxfId="1639" priority="350" operator="equal">
      <formula>0</formula>
    </cfRule>
  </conditionalFormatting>
  <conditionalFormatting sqref="N74:N75">
    <cfRule type="expression" dxfId="1638" priority="294">
      <formula>MOD(ROW(),2)</formula>
    </cfRule>
  </conditionalFormatting>
  <conditionalFormatting sqref="E78:E80">
    <cfRule type="expression" dxfId="1637" priority="276">
      <formula>MOD(ROW(),2)</formula>
    </cfRule>
  </conditionalFormatting>
  <conditionalFormatting sqref="E78:F80">
    <cfRule type="cellIs" dxfId="1636" priority="275" operator="equal">
      <formula>0</formula>
    </cfRule>
  </conditionalFormatting>
  <conditionalFormatting sqref="F78:F80">
    <cfRule type="expression" dxfId="1635" priority="274">
      <formula>MOD(ROW(),2)</formula>
    </cfRule>
  </conditionalFormatting>
  <conditionalFormatting sqref="E74:F75">
    <cfRule type="cellIs" dxfId="1634" priority="325" operator="equal">
      <formula>0</formula>
    </cfRule>
  </conditionalFormatting>
  <conditionalFormatting sqref="F74:F75">
    <cfRule type="expression" dxfId="1633" priority="324">
      <formula>MOD(ROW(),2)</formula>
    </cfRule>
  </conditionalFormatting>
  <conditionalFormatting sqref="M78:M80">
    <cfRule type="expression" dxfId="1632" priority="251">
      <formula>MOD(ROW(),2)</formula>
    </cfRule>
  </conditionalFormatting>
  <conditionalFormatting sqref="O78:O80">
    <cfRule type="cellIs" dxfId="1631" priority="250" operator="equal">
      <formula>0</formula>
    </cfRule>
  </conditionalFormatting>
  <conditionalFormatting sqref="O78:O80">
    <cfRule type="expression" dxfId="1630" priority="249">
      <formula>MOD(ROW(),2)</formula>
    </cfRule>
  </conditionalFormatting>
  <conditionalFormatting sqref="M74:M75">
    <cfRule type="expression" dxfId="1629" priority="301">
      <formula>MOD(ROW(),2)</formula>
    </cfRule>
  </conditionalFormatting>
  <conditionalFormatting sqref="O74:O75">
    <cfRule type="cellIs" dxfId="1628" priority="300" operator="equal">
      <formula>0</formula>
    </cfRule>
  </conditionalFormatting>
  <conditionalFormatting sqref="O74:O75">
    <cfRule type="expression" dxfId="1627" priority="299">
      <formula>MOD(ROW(),2)</formula>
    </cfRule>
  </conditionalFormatting>
  <conditionalFormatting sqref="J74:J75">
    <cfRule type="expression" dxfId="1626" priority="298">
      <formula>MOD(ROW(),2)</formula>
    </cfRule>
  </conditionalFormatting>
  <conditionalFormatting sqref="J74:J75">
    <cfRule type="cellIs" dxfId="1625" priority="297" operator="equal">
      <formula>0</formula>
    </cfRule>
  </conditionalFormatting>
  <conditionalFormatting sqref="L74:L75">
    <cfRule type="expression" dxfId="1624" priority="296">
      <formula>MOD(ROW(),2)</formula>
    </cfRule>
  </conditionalFormatting>
  <conditionalFormatting sqref="L74:L75">
    <cfRule type="cellIs" dxfId="1623" priority="295" operator="equal">
      <formula>0</formula>
    </cfRule>
  </conditionalFormatting>
  <conditionalFormatting sqref="N74:N75">
    <cfRule type="cellIs" dxfId="1622" priority="293" operator="equal">
      <formula>0</formula>
    </cfRule>
  </conditionalFormatting>
  <conditionalFormatting sqref="P74:P75">
    <cfRule type="expression" dxfId="1621" priority="292">
      <formula>MOD(ROW(),2)</formula>
    </cfRule>
  </conditionalFormatting>
  <conditionalFormatting sqref="P74:P75">
    <cfRule type="cellIs" dxfId="1620" priority="291" operator="equal">
      <formula>0</formula>
    </cfRule>
  </conditionalFormatting>
  <conditionalFormatting sqref="R74:R75">
    <cfRule type="expression" dxfId="1619" priority="290">
      <formula>MOD(ROW(),2)</formula>
    </cfRule>
  </conditionalFormatting>
  <conditionalFormatting sqref="R74:R75">
    <cfRule type="cellIs" dxfId="1618" priority="289" operator="equal">
      <formula>0</formula>
    </cfRule>
  </conditionalFormatting>
  <conditionalFormatting sqref="T74:T75">
    <cfRule type="expression" dxfId="1617" priority="288">
      <formula>MOD(ROW(),2)</formula>
    </cfRule>
  </conditionalFormatting>
  <conditionalFormatting sqref="T74:T75">
    <cfRule type="cellIs" dxfId="1616" priority="287" operator="equal">
      <formula>0</formula>
    </cfRule>
  </conditionalFormatting>
  <conditionalFormatting sqref="V74:V75">
    <cfRule type="expression" dxfId="1615" priority="286">
      <formula>MOD(ROW(),2)</formula>
    </cfRule>
  </conditionalFormatting>
  <conditionalFormatting sqref="V74:V75">
    <cfRule type="cellIs" dxfId="1614" priority="285" operator="equal">
      <formula>0</formula>
    </cfRule>
  </conditionalFormatting>
  <conditionalFormatting sqref="X74:X75">
    <cfRule type="expression" dxfId="1613" priority="284">
      <formula>MOD(ROW(),2)</formula>
    </cfRule>
  </conditionalFormatting>
  <conditionalFormatting sqref="X74:X75">
    <cfRule type="cellIs" dxfId="1612" priority="283" operator="equal">
      <formula>0</formula>
    </cfRule>
  </conditionalFormatting>
  <conditionalFormatting sqref="Z74:Z75">
    <cfRule type="expression" dxfId="1611" priority="282">
      <formula>MOD(ROW(),2)</formula>
    </cfRule>
  </conditionalFormatting>
  <conditionalFormatting sqref="Z74:Z75">
    <cfRule type="cellIs" dxfId="1610" priority="281" operator="equal">
      <formula>0</formula>
    </cfRule>
  </conditionalFormatting>
  <conditionalFormatting sqref="AB74:AB75">
    <cfRule type="expression" dxfId="1609" priority="280">
      <formula>MOD(ROW(),2)</formula>
    </cfRule>
  </conditionalFormatting>
  <conditionalFormatting sqref="AB74:AB75">
    <cfRule type="cellIs" dxfId="1608" priority="279" operator="equal">
      <formula>0</formula>
    </cfRule>
  </conditionalFormatting>
  <conditionalFormatting sqref="AD74:AD75">
    <cfRule type="expression" dxfId="1607" priority="278">
      <formula>MOD(ROW(),2)</formula>
    </cfRule>
  </conditionalFormatting>
  <conditionalFormatting sqref="AD74:AD75">
    <cfRule type="cellIs" dxfId="1606" priority="277" operator="equal">
      <formula>0</formula>
    </cfRule>
  </conditionalFormatting>
  <conditionalFormatting sqref="H78:H80">
    <cfRule type="expression" dxfId="1605" priority="273">
      <formula>MOD(ROW(),2)</formula>
    </cfRule>
  </conditionalFormatting>
  <conditionalFormatting sqref="H78:I80">
    <cfRule type="cellIs" dxfId="1604" priority="272" operator="equal">
      <formula>0</formula>
    </cfRule>
  </conditionalFormatting>
  <conditionalFormatting sqref="I78:I80">
    <cfRule type="expression" dxfId="1603" priority="271">
      <formula>MOD(ROW(),2)</formula>
    </cfRule>
  </conditionalFormatting>
  <conditionalFormatting sqref="Q78:Q80">
    <cfRule type="cellIs" dxfId="1602" priority="270" operator="equal">
      <formula>0</formula>
    </cfRule>
  </conditionalFormatting>
  <conditionalFormatting sqref="Q78:Q80">
    <cfRule type="expression" dxfId="1601" priority="269">
      <formula>MOD(ROW(),2)</formula>
    </cfRule>
  </conditionalFormatting>
  <conditionalFormatting sqref="S78:S80">
    <cfRule type="cellIs" dxfId="1600" priority="268" operator="equal">
      <formula>0</formula>
    </cfRule>
  </conditionalFormatting>
  <conditionalFormatting sqref="S78:S80">
    <cfRule type="expression" dxfId="1599" priority="267">
      <formula>MOD(ROW(),2)</formula>
    </cfRule>
  </conditionalFormatting>
  <conditionalFormatting sqref="U78:U80">
    <cfRule type="cellIs" dxfId="1598" priority="266" operator="equal">
      <formula>0</formula>
    </cfRule>
  </conditionalFormatting>
  <conditionalFormatting sqref="U78:U80">
    <cfRule type="expression" dxfId="1597" priority="265">
      <formula>MOD(ROW(),2)</formula>
    </cfRule>
  </conditionalFormatting>
  <conditionalFormatting sqref="W78:W80">
    <cfRule type="cellIs" dxfId="1596" priority="264" operator="equal">
      <formula>0</formula>
    </cfRule>
  </conditionalFormatting>
  <conditionalFormatting sqref="W78:W80">
    <cfRule type="expression" dxfId="1595" priority="263">
      <formula>MOD(ROW(),2)</formula>
    </cfRule>
  </conditionalFormatting>
  <conditionalFormatting sqref="Y78:Y80">
    <cfRule type="cellIs" dxfId="1594" priority="262" operator="equal">
      <formula>0</formula>
    </cfRule>
  </conditionalFormatting>
  <conditionalFormatting sqref="Y78:Y80">
    <cfRule type="expression" dxfId="1593" priority="261">
      <formula>MOD(ROW(),2)</formula>
    </cfRule>
  </conditionalFormatting>
  <conditionalFormatting sqref="AA78:AA80">
    <cfRule type="cellIs" dxfId="1592" priority="260" operator="equal">
      <formula>0</formula>
    </cfRule>
  </conditionalFormatting>
  <conditionalFormatting sqref="AA78:AA80">
    <cfRule type="expression" dxfId="1591" priority="259">
      <formula>MOD(ROW(),2)</formula>
    </cfRule>
  </conditionalFormatting>
  <conditionalFormatting sqref="AC78:AC80">
    <cfRule type="cellIs" dxfId="1590" priority="258" operator="equal">
      <formula>0</formula>
    </cfRule>
  </conditionalFormatting>
  <conditionalFormatting sqref="AC78:AC80">
    <cfRule type="expression" dxfId="1589" priority="257">
      <formula>MOD(ROW(),2)</formula>
    </cfRule>
  </conditionalFormatting>
  <conditionalFormatting sqref="AE78:AE80">
    <cfRule type="cellIs" dxfId="1588" priority="256" operator="equal">
      <formula>0</formula>
    </cfRule>
  </conditionalFormatting>
  <conditionalFormatting sqref="AE78:AE80">
    <cfRule type="expression" dxfId="1587" priority="255">
      <formula>MOD(ROW(),2)</formula>
    </cfRule>
  </conditionalFormatting>
  <conditionalFormatting sqref="K78:K80">
    <cfRule type="cellIs" dxfId="1586" priority="254" operator="equal">
      <formula>0</formula>
    </cfRule>
  </conditionalFormatting>
  <conditionalFormatting sqref="K78:K80">
    <cfRule type="expression" dxfId="1585" priority="253">
      <formula>MOD(ROW(),2)</formula>
    </cfRule>
  </conditionalFormatting>
  <conditionalFormatting sqref="M78:M80">
    <cfRule type="cellIs" dxfId="1584" priority="252" operator="equal">
      <formula>0</formula>
    </cfRule>
  </conditionalFormatting>
  <conditionalFormatting sqref="J78:J80">
    <cfRule type="expression" dxfId="1583" priority="248">
      <formula>MOD(ROW(),2)</formula>
    </cfRule>
  </conditionalFormatting>
  <conditionalFormatting sqref="J78:J80">
    <cfRule type="cellIs" dxfId="1582" priority="247" operator="equal">
      <formula>0</formula>
    </cfRule>
  </conditionalFormatting>
  <conditionalFormatting sqref="L78:L80">
    <cfRule type="expression" dxfId="1581" priority="246">
      <formula>MOD(ROW(),2)</formula>
    </cfRule>
  </conditionalFormatting>
  <conditionalFormatting sqref="L78:L80">
    <cfRule type="cellIs" dxfId="1580" priority="245" operator="equal">
      <formula>0</formula>
    </cfRule>
  </conditionalFormatting>
  <conditionalFormatting sqref="N78:N80">
    <cfRule type="expression" dxfId="1579" priority="244">
      <formula>MOD(ROW(),2)</formula>
    </cfRule>
  </conditionalFormatting>
  <conditionalFormatting sqref="N78:N80">
    <cfRule type="cellIs" dxfId="1578" priority="243" operator="equal">
      <formula>0</formula>
    </cfRule>
  </conditionalFormatting>
  <conditionalFormatting sqref="P78:P80">
    <cfRule type="expression" dxfId="1577" priority="242">
      <formula>MOD(ROW(),2)</formula>
    </cfRule>
  </conditionalFormatting>
  <conditionalFormatting sqref="P78:P80">
    <cfRule type="cellIs" dxfId="1576" priority="241" operator="equal">
      <formula>0</formula>
    </cfRule>
  </conditionalFormatting>
  <conditionalFormatting sqref="R78:R80">
    <cfRule type="expression" dxfId="1575" priority="240">
      <formula>MOD(ROW(),2)</formula>
    </cfRule>
  </conditionalFormatting>
  <conditionalFormatting sqref="R78:R80">
    <cfRule type="cellIs" dxfId="1574" priority="239" operator="equal">
      <formula>0</formula>
    </cfRule>
  </conditionalFormatting>
  <conditionalFormatting sqref="T78:T80">
    <cfRule type="expression" dxfId="1573" priority="238">
      <formula>MOD(ROW(),2)</formula>
    </cfRule>
  </conditionalFormatting>
  <conditionalFormatting sqref="T78:T80">
    <cfRule type="cellIs" dxfId="1572" priority="237" operator="equal">
      <formula>0</formula>
    </cfRule>
  </conditionalFormatting>
  <conditionalFormatting sqref="V78:V80">
    <cfRule type="expression" dxfId="1571" priority="236">
      <formula>MOD(ROW(),2)</formula>
    </cfRule>
  </conditionalFormatting>
  <conditionalFormatting sqref="V78:V80">
    <cfRule type="cellIs" dxfId="1570" priority="235" operator="equal">
      <formula>0</formula>
    </cfRule>
  </conditionalFormatting>
  <conditionalFormatting sqref="X78:X80">
    <cfRule type="expression" dxfId="1569" priority="234">
      <formula>MOD(ROW(),2)</formula>
    </cfRule>
  </conditionalFormatting>
  <conditionalFormatting sqref="X78:X80">
    <cfRule type="cellIs" dxfId="1568" priority="233" operator="equal">
      <formula>0</formula>
    </cfRule>
  </conditionalFormatting>
  <conditionalFormatting sqref="Z78:Z80">
    <cfRule type="expression" dxfId="1567" priority="232">
      <formula>MOD(ROW(),2)</formula>
    </cfRule>
  </conditionalFormatting>
  <conditionalFormatting sqref="Z78:Z80">
    <cfRule type="cellIs" dxfId="1566" priority="231" operator="equal">
      <formula>0</formula>
    </cfRule>
  </conditionalFormatting>
  <conditionalFormatting sqref="AB78:AB80">
    <cfRule type="expression" dxfId="1565" priority="230">
      <formula>MOD(ROW(),2)</formula>
    </cfRule>
  </conditionalFormatting>
  <conditionalFormatting sqref="AB78:AB80">
    <cfRule type="cellIs" dxfId="1564" priority="229" operator="equal">
      <formula>0</formula>
    </cfRule>
  </conditionalFormatting>
  <conditionalFormatting sqref="AD78:AD80">
    <cfRule type="expression" dxfId="1563" priority="228">
      <formula>MOD(ROW(),2)</formula>
    </cfRule>
  </conditionalFormatting>
  <conditionalFormatting sqref="AD78:AD80">
    <cfRule type="cellIs" dxfId="1562" priority="227" operator="equal">
      <formula>0</formula>
    </cfRule>
  </conditionalFormatting>
  <conditionalFormatting sqref="E83:E84">
    <cfRule type="expression" dxfId="1561" priority="226">
      <formula>MOD(ROW(),2)</formula>
    </cfRule>
  </conditionalFormatting>
  <conditionalFormatting sqref="E83:F84">
    <cfRule type="cellIs" dxfId="1560" priority="225" operator="equal">
      <formula>0</formula>
    </cfRule>
  </conditionalFormatting>
  <conditionalFormatting sqref="F83:F84">
    <cfRule type="expression" dxfId="1559" priority="224">
      <formula>MOD(ROW(),2)</formula>
    </cfRule>
  </conditionalFormatting>
  <conditionalFormatting sqref="H83:H84">
    <cfRule type="expression" dxfId="1558" priority="223">
      <formula>MOD(ROW(),2)</formula>
    </cfRule>
  </conditionalFormatting>
  <conditionalFormatting sqref="H83:I84">
    <cfRule type="cellIs" dxfId="1557" priority="222" operator="equal">
      <formula>0</formula>
    </cfRule>
  </conditionalFormatting>
  <conditionalFormatting sqref="I83:I84">
    <cfRule type="expression" dxfId="1556" priority="221">
      <formula>MOD(ROW(),2)</formula>
    </cfRule>
  </conditionalFormatting>
  <conditionalFormatting sqref="Q83:Q84">
    <cfRule type="cellIs" dxfId="1555" priority="220" operator="equal">
      <formula>0</formula>
    </cfRule>
  </conditionalFormatting>
  <conditionalFormatting sqref="Q83:Q84">
    <cfRule type="expression" dxfId="1554" priority="219">
      <formula>MOD(ROW(),2)</formula>
    </cfRule>
  </conditionalFormatting>
  <conditionalFormatting sqref="S83:S84">
    <cfRule type="cellIs" dxfId="1553" priority="218" operator="equal">
      <formula>0</formula>
    </cfRule>
  </conditionalFormatting>
  <conditionalFormatting sqref="S83:S84">
    <cfRule type="expression" dxfId="1552" priority="217">
      <formula>MOD(ROW(),2)</formula>
    </cfRule>
  </conditionalFormatting>
  <conditionalFormatting sqref="U83:U84">
    <cfRule type="cellIs" dxfId="1551" priority="216" operator="equal">
      <formula>0</formula>
    </cfRule>
  </conditionalFormatting>
  <conditionalFormatting sqref="U83:U84">
    <cfRule type="expression" dxfId="1550" priority="215">
      <formula>MOD(ROW(),2)</formula>
    </cfRule>
  </conditionalFormatting>
  <conditionalFormatting sqref="W83:W84">
    <cfRule type="cellIs" dxfId="1549" priority="214" operator="equal">
      <formula>0</formula>
    </cfRule>
  </conditionalFormatting>
  <conditionalFormatting sqref="W83:W84">
    <cfRule type="expression" dxfId="1548" priority="213">
      <formula>MOD(ROW(),2)</formula>
    </cfRule>
  </conditionalFormatting>
  <conditionalFormatting sqref="Y83:Y84">
    <cfRule type="cellIs" dxfId="1547" priority="212" operator="equal">
      <formula>0</formula>
    </cfRule>
  </conditionalFormatting>
  <conditionalFormatting sqref="Y83:Y84">
    <cfRule type="expression" dxfId="1546" priority="211">
      <formula>MOD(ROW(),2)</formula>
    </cfRule>
  </conditionalFormatting>
  <conditionalFormatting sqref="AA83:AA84">
    <cfRule type="cellIs" dxfId="1545" priority="210" operator="equal">
      <formula>0</formula>
    </cfRule>
  </conditionalFormatting>
  <conditionalFormatting sqref="AA83:AA84">
    <cfRule type="expression" dxfId="1544" priority="209">
      <formula>MOD(ROW(),2)</formula>
    </cfRule>
  </conditionalFormatting>
  <conditionalFormatting sqref="AC83:AC84">
    <cfRule type="cellIs" dxfId="1543" priority="208" operator="equal">
      <formula>0</formula>
    </cfRule>
  </conditionalFormatting>
  <conditionalFormatting sqref="AC83:AC84">
    <cfRule type="expression" dxfId="1542" priority="207">
      <formula>MOD(ROW(),2)</formula>
    </cfRule>
  </conditionalFormatting>
  <conditionalFormatting sqref="AE83:AE84">
    <cfRule type="cellIs" dxfId="1541" priority="206" operator="equal">
      <formula>0</formula>
    </cfRule>
  </conditionalFormatting>
  <conditionalFormatting sqref="AE83:AE84">
    <cfRule type="expression" dxfId="1540" priority="205">
      <formula>MOD(ROW(),2)</formula>
    </cfRule>
  </conditionalFormatting>
  <conditionalFormatting sqref="K83:K84">
    <cfRule type="cellIs" dxfId="1539" priority="204" operator="equal">
      <formula>0</formula>
    </cfRule>
  </conditionalFormatting>
  <conditionalFormatting sqref="K83:K84">
    <cfRule type="expression" dxfId="1538" priority="203">
      <formula>MOD(ROW(),2)</formula>
    </cfRule>
  </conditionalFormatting>
  <conditionalFormatting sqref="M83:M84">
    <cfRule type="cellIs" dxfId="1537" priority="202" operator="equal">
      <formula>0</formula>
    </cfRule>
  </conditionalFormatting>
  <conditionalFormatting sqref="M83:M84">
    <cfRule type="expression" dxfId="1536" priority="201">
      <formula>MOD(ROW(),2)</formula>
    </cfRule>
  </conditionalFormatting>
  <conditionalFormatting sqref="O83:O84">
    <cfRule type="cellIs" dxfId="1535" priority="200" operator="equal">
      <formula>0</formula>
    </cfRule>
  </conditionalFormatting>
  <conditionalFormatting sqref="O83:O84">
    <cfRule type="expression" dxfId="1534" priority="199">
      <formula>MOD(ROW(),2)</formula>
    </cfRule>
  </conditionalFormatting>
  <conditionalFormatting sqref="J83:J84">
    <cfRule type="expression" dxfId="1533" priority="198">
      <formula>MOD(ROW(),2)</formula>
    </cfRule>
  </conditionalFormatting>
  <conditionalFormatting sqref="J83:J84">
    <cfRule type="cellIs" dxfId="1532" priority="197" operator="equal">
      <formula>0</formula>
    </cfRule>
  </conditionalFormatting>
  <conditionalFormatting sqref="L83:L84">
    <cfRule type="cellIs" dxfId="1531" priority="195" operator="equal">
      <formula>0</formula>
    </cfRule>
  </conditionalFormatting>
  <conditionalFormatting sqref="N83:N84">
    <cfRule type="expression" dxfId="1530" priority="194">
      <formula>MOD(ROW(),2)</formula>
    </cfRule>
  </conditionalFormatting>
  <conditionalFormatting sqref="N83:N84">
    <cfRule type="cellIs" dxfId="1529" priority="193" operator="equal">
      <formula>0</formula>
    </cfRule>
  </conditionalFormatting>
  <conditionalFormatting sqref="P83:P84">
    <cfRule type="expression" dxfId="1528" priority="192">
      <formula>MOD(ROW(),2)</formula>
    </cfRule>
  </conditionalFormatting>
  <conditionalFormatting sqref="P83:P84">
    <cfRule type="cellIs" dxfId="1527" priority="191" operator="equal">
      <formula>0</formula>
    </cfRule>
  </conditionalFormatting>
  <conditionalFormatting sqref="R83:R84">
    <cfRule type="expression" dxfId="1526" priority="190">
      <formula>MOD(ROW(),2)</formula>
    </cfRule>
  </conditionalFormatting>
  <conditionalFormatting sqref="R83:R84">
    <cfRule type="cellIs" dxfId="1525" priority="189" operator="equal">
      <formula>0</formula>
    </cfRule>
  </conditionalFormatting>
  <conditionalFormatting sqref="T83:T84">
    <cfRule type="expression" dxfId="1524" priority="188">
      <formula>MOD(ROW(),2)</formula>
    </cfRule>
  </conditionalFormatting>
  <conditionalFormatting sqref="T83:T84">
    <cfRule type="cellIs" dxfId="1523" priority="187" operator="equal">
      <formula>0</formula>
    </cfRule>
  </conditionalFormatting>
  <conditionalFormatting sqref="V83:V84">
    <cfRule type="expression" dxfId="1522" priority="186">
      <formula>MOD(ROW(),2)</formula>
    </cfRule>
  </conditionalFormatting>
  <conditionalFormatting sqref="V83:V84">
    <cfRule type="cellIs" dxfId="1521" priority="185" operator="equal">
      <formula>0</formula>
    </cfRule>
  </conditionalFormatting>
  <conditionalFormatting sqref="X83:X84">
    <cfRule type="expression" dxfId="1520" priority="184">
      <formula>MOD(ROW(),2)</formula>
    </cfRule>
  </conditionalFormatting>
  <conditionalFormatting sqref="X83:X84">
    <cfRule type="cellIs" dxfId="1519" priority="183" operator="equal">
      <formula>0</formula>
    </cfRule>
  </conditionalFormatting>
  <conditionalFormatting sqref="Z83:Z84">
    <cfRule type="expression" dxfId="1518" priority="182">
      <formula>MOD(ROW(),2)</formula>
    </cfRule>
  </conditionalFormatting>
  <conditionalFormatting sqref="Z83:Z84">
    <cfRule type="cellIs" dxfId="1517" priority="181" operator="equal">
      <formula>0</formula>
    </cfRule>
  </conditionalFormatting>
  <conditionalFormatting sqref="AB83:AB84">
    <cfRule type="expression" dxfId="1516" priority="180">
      <formula>MOD(ROW(),2)</formula>
    </cfRule>
  </conditionalFormatting>
  <conditionalFormatting sqref="AB83:AB84">
    <cfRule type="cellIs" dxfId="1515" priority="179" operator="equal">
      <formula>0</formula>
    </cfRule>
  </conditionalFormatting>
  <conditionalFormatting sqref="AD83:AD84">
    <cfRule type="expression" dxfId="1514" priority="178">
      <formula>MOD(ROW(),2)</formula>
    </cfRule>
  </conditionalFormatting>
  <conditionalFormatting sqref="AD83:AD84">
    <cfRule type="cellIs" dxfId="1513" priority="177" operator="equal">
      <formula>0</formula>
    </cfRule>
  </conditionalFormatting>
  <conditionalFormatting sqref="E87:E88">
    <cfRule type="expression" dxfId="1512" priority="176">
      <formula>MOD(ROW(),2)</formula>
    </cfRule>
  </conditionalFormatting>
  <conditionalFormatting sqref="E87:F88">
    <cfRule type="cellIs" dxfId="1511" priority="175" operator="equal">
      <formula>0</formula>
    </cfRule>
  </conditionalFormatting>
  <conditionalFormatting sqref="F87:F88">
    <cfRule type="expression" dxfId="1510" priority="174">
      <formula>MOD(ROW(),2)</formula>
    </cfRule>
  </conditionalFormatting>
  <conditionalFormatting sqref="H87:H88">
    <cfRule type="expression" dxfId="1509" priority="173">
      <formula>MOD(ROW(),2)</formula>
    </cfRule>
  </conditionalFormatting>
  <conditionalFormatting sqref="H87:I88">
    <cfRule type="cellIs" dxfId="1508" priority="172" operator="equal">
      <formula>0</formula>
    </cfRule>
  </conditionalFormatting>
  <conditionalFormatting sqref="I87:I88">
    <cfRule type="expression" dxfId="1507" priority="171">
      <formula>MOD(ROW(),2)</formula>
    </cfRule>
  </conditionalFormatting>
  <conditionalFormatting sqref="Q87:Q88">
    <cfRule type="cellIs" dxfId="1506" priority="170" operator="equal">
      <formula>0</formula>
    </cfRule>
  </conditionalFormatting>
  <conditionalFormatting sqref="Q87:Q88">
    <cfRule type="expression" dxfId="1505" priority="169">
      <formula>MOD(ROW(),2)</formula>
    </cfRule>
  </conditionalFormatting>
  <conditionalFormatting sqref="S87:S88">
    <cfRule type="cellIs" dxfId="1504" priority="168" operator="equal">
      <formula>0</formula>
    </cfRule>
  </conditionalFormatting>
  <conditionalFormatting sqref="S87:S88">
    <cfRule type="expression" dxfId="1503" priority="167">
      <formula>MOD(ROW(),2)</formula>
    </cfRule>
  </conditionalFormatting>
  <conditionalFormatting sqref="U87:U88">
    <cfRule type="cellIs" dxfId="1502" priority="166" operator="equal">
      <formula>0</formula>
    </cfRule>
  </conditionalFormatting>
  <conditionalFormatting sqref="U87:U88">
    <cfRule type="expression" dxfId="1501" priority="165">
      <formula>MOD(ROW(),2)</formula>
    </cfRule>
  </conditionalFormatting>
  <conditionalFormatting sqref="W87:W88">
    <cfRule type="cellIs" dxfId="1500" priority="164" operator="equal">
      <formula>0</formula>
    </cfRule>
  </conditionalFormatting>
  <conditionalFormatting sqref="W87:W88">
    <cfRule type="expression" dxfId="1499" priority="163">
      <formula>MOD(ROW(),2)</formula>
    </cfRule>
  </conditionalFormatting>
  <conditionalFormatting sqref="Y87:Y88">
    <cfRule type="cellIs" dxfId="1498" priority="162" operator="equal">
      <formula>0</formula>
    </cfRule>
  </conditionalFormatting>
  <conditionalFormatting sqref="Y87:Y88">
    <cfRule type="expression" dxfId="1497" priority="161">
      <formula>MOD(ROW(),2)</formula>
    </cfRule>
  </conditionalFormatting>
  <conditionalFormatting sqref="AA87:AA88">
    <cfRule type="cellIs" dxfId="1496" priority="160" operator="equal">
      <formula>0</formula>
    </cfRule>
  </conditionalFormatting>
  <conditionalFormatting sqref="AA87:AA88">
    <cfRule type="expression" dxfId="1495" priority="159">
      <formula>MOD(ROW(),2)</formula>
    </cfRule>
  </conditionalFormatting>
  <conditionalFormatting sqref="AC87:AC88">
    <cfRule type="cellIs" dxfId="1494" priority="158" operator="equal">
      <formula>0</formula>
    </cfRule>
  </conditionalFormatting>
  <conditionalFormatting sqref="AC87:AC88">
    <cfRule type="expression" dxfId="1493" priority="157">
      <formula>MOD(ROW(),2)</formula>
    </cfRule>
  </conditionalFormatting>
  <conditionalFormatting sqref="AE87:AE88">
    <cfRule type="cellIs" dxfId="1492" priority="156" operator="equal">
      <formula>0</formula>
    </cfRule>
  </conditionalFormatting>
  <conditionalFormatting sqref="AE87:AE88">
    <cfRule type="expression" dxfId="1491" priority="155">
      <formula>MOD(ROW(),2)</formula>
    </cfRule>
  </conditionalFormatting>
  <conditionalFormatting sqref="K87:K88">
    <cfRule type="cellIs" dxfId="1490" priority="154" operator="equal">
      <formula>0</formula>
    </cfRule>
  </conditionalFormatting>
  <conditionalFormatting sqref="K87:K88">
    <cfRule type="expression" dxfId="1489" priority="153">
      <formula>MOD(ROW(),2)</formula>
    </cfRule>
  </conditionalFormatting>
  <conditionalFormatting sqref="M87:M88">
    <cfRule type="cellIs" dxfId="1488" priority="152" operator="equal">
      <formula>0</formula>
    </cfRule>
  </conditionalFormatting>
  <conditionalFormatting sqref="M87:M88">
    <cfRule type="expression" dxfId="1487" priority="151">
      <formula>MOD(ROW(),2)</formula>
    </cfRule>
  </conditionalFormatting>
  <conditionalFormatting sqref="O87:O88">
    <cfRule type="cellIs" dxfId="1486" priority="150" operator="equal">
      <formula>0</formula>
    </cfRule>
  </conditionalFormatting>
  <conditionalFormatting sqref="O87:O88">
    <cfRule type="expression" dxfId="1485" priority="149">
      <formula>MOD(ROW(),2)</formula>
    </cfRule>
  </conditionalFormatting>
  <conditionalFormatting sqref="J87:J88">
    <cfRule type="expression" dxfId="1484" priority="148">
      <formula>MOD(ROW(),2)</formula>
    </cfRule>
  </conditionalFormatting>
  <conditionalFormatting sqref="J87:J88">
    <cfRule type="cellIs" dxfId="1483" priority="147" operator="equal">
      <formula>0</formula>
    </cfRule>
  </conditionalFormatting>
  <conditionalFormatting sqref="P91:P92">
    <cfRule type="expression" dxfId="1482" priority="92">
      <formula>MOD(ROW(),2)</formula>
    </cfRule>
  </conditionalFormatting>
  <conditionalFormatting sqref="P91:P92">
    <cfRule type="cellIs" dxfId="1481" priority="91" operator="equal">
      <formula>0</formula>
    </cfRule>
  </conditionalFormatting>
  <conditionalFormatting sqref="N87:N88">
    <cfRule type="expression" dxfId="1480" priority="144">
      <formula>MOD(ROW(),2)</formula>
    </cfRule>
  </conditionalFormatting>
  <conditionalFormatting sqref="N87:N88">
    <cfRule type="cellIs" dxfId="1479" priority="143" operator="equal">
      <formula>0</formula>
    </cfRule>
  </conditionalFormatting>
  <conditionalFormatting sqref="P87:P88">
    <cfRule type="expression" dxfId="1478" priority="142">
      <formula>MOD(ROW(),2)</formula>
    </cfRule>
  </conditionalFormatting>
  <conditionalFormatting sqref="P87:P88">
    <cfRule type="cellIs" dxfId="1477" priority="141" operator="equal">
      <formula>0</formula>
    </cfRule>
  </conditionalFormatting>
  <conditionalFormatting sqref="R87:R88">
    <cfRule type="expression" dxfId="1476" priority="140">
      <formula>MOD(ROW(),2)</formula>
    </cfRule>
  </conditionalFormatting>
  <conditionalFormatting sqref="R87:R88">
    <cfRule type="cellIs" dxfId="1475" priority="139" operator="equal">
      <formula>0</formula>
    </cfRule>
  </conditionalFormatting>
  <conditionalFormatting sqref="T87:T88">
    <cfRule type="expression" dxfId="1474" priority="138">
      <formula>MOD(ROW(),2)</formula>
    </cfRule>
  </conditionalFormatting>
  <conditionalFormatting sqref="T87:T88">
    <cfRule type="cellIs" dxfId="1473" priority="137" operator="equal">
      <formula>0</formula>
    </cfRule>
  </conditionalFormatting>
  <conditionalFormatting sqref="V87:V88">
    <cfRule type="expression" dxfId="1472" priority="136">
      <formula>MOD(ROW(),2)</formula>
    </cfRule>
  </conditionalFormatting>
  <conditionalFormatting sqref="V87:V88">
    <cfRule type="cellIs" dxfId="1471" priority="135" operator="equal">
      <formula>0</formula>
    </cfRule>
  </conditionalFormatting>
  <conditionalFormatting sqref="X87:X88">
    <cfRule type="expression" dxfId="1470" priority="134">
      <formula>MOD(ROW(),2)</formula>
    </cfRule>
  </conditionalFormatting>
  <conditionalFormatting sqref="X87:X88">
    <cfRule type="cellIs" dxfId="1469" priority="133" operator="equal">
      <formula>0</formula>
    </cfRule>
  </conditionalFormatting>
  <conditionalFormatting sqref="Z87:Z88">
    <cfRule type="expression" dxfId="1468" priority="132">
      <formula>MOD(ROW(),2)</formula>
    </cfRule>
  </conditionalFormatting>
  <conditionalFormatting sqref="Z87:Z88">
    <cfRule type="cellIs" dxfId="1467" priority="131" operator="equal">
      <formula>0</formula>
    </cfRule>
  </conditionalFormatting>
  <conditionalFormatting sqref="AB87:AB88">
    <cfRule type="expression" dxfId="1466" priority="130">
      <formula>MOD(ROW(),2)</formula>
    </cfRule>
  </conditionalFormatting>
  <conditionalFormatting sqref="AB87:AB88">
    <cfRule type="cellIs" dxfId="1465" priority="129" operator="equal">
      <formula>0</formula>
    </cfRule>
  </conditionalFormatting>
  <conditionalFormatting sqref="AD87:AD88">
    <cfRule type="expression" dxfId="1464" priority="128">
      <formula>MOD(ROW(),2)</formula>
    </cfRule>
  </conditionalFormatting>
  <conditionalFormatting sqref="AD87:AD88">
    <cfRule type="cellIs" dxfId="1463" priority="127" operator="equal">
      <formula>0</formula>
    </cfRule>
  </conditionalFormatting>
  <conditionalFormatting sqref="E91:E92">
    <cfRule type="expression" dxfId="1462" priority="126">
      <formula>MOD(ROW(),2)</formula>
    </cfRule>
  </conditionalFormatting>
  <conditionalFormatting sqref="E91:F92">
    <cfRule type="cellIs" dxfId="1461" priority="125" operator="equal">
      <formula>0</formula>
    </cfRule>
  </conditionalFormatting>
  <conditionalFormatting sqref="F91:F92">
    <cfRule type="expression" dxfId="1460" priority="124">
      <formula>MOD(ROW(),2)</formula>
    </cfRule>
  </conditionalFormatting>
  <conditionalFormatting sqref="H91:H92">
    <cfRule type="expression" dxfId="1459" priority="123">
      <formula>MOD(ROW(),2)</formula>
    </cfRule>
  </conditionalFormatting>
  <conditionalFormatting sqref="H91:I92">
    <cfRule type="cellIs" dxfId="1458" priority="122" operator="equal">
      <formula>0</formula>
    </cfRule>
  </conditionalFormatting>
  <conditionalFormatting sqref="H12">
    <cfRule type="expression" dxfId="1457" priority="67">
      <formula>MOD(ROW(),2)</formula>
    </cfRule>
  </conditionalFormatting>
  <conditionalFormatting sqref="Q91:Q92">
    <cfRule type="cellIs" dxfId="1456" priority="120" operator="equal">
      <formula>0</formula>
    </cfRule>
  </conditionalFormatting>
  <conditionalFormatting sqref="Q91:Q92">
    <cfRule type="expression" dxfId="1455" priority="119">
      <formula>MOD(ROW(),2)</formula>
    </cfRule>
  </conditionalFormatting>
  <conditionalFormatting sqref="S91:S92">
    <cfRule type="cellIs" dxfId="1454" priority="118" operator="equal">
      <formula>0</formula>
    </cfRule>
  </conditionalFormatting>
  <conditionalFormatting sqref="S91:S92">
    <cfRule type="expression" dxfId="1453" priority="117">
      <formula>MOD(ROW(),2)</formula>
    </cfRule>
  </conditionalFormatting>
  <conditionalFormatting sqref="U91:U92">
    <cfRule type="cellIs" dxfId="1452" priority="116" operator="equal">
      <formula>0</formula>
    </cfRule>
  </conditionalFormatting>
  <conditionalFormatting sqref="U91:U92">
    <cfRule type="expression" dxfId="1451" priority="115">
      <formula>MOD(ROW(),2)</formula>
    </cfRule>
  </conditionalFormatting>
  <conditionalFormatting sqref="W91:W92">
    <cfRule type="cellIs" dxfId="1450" priority="114" operator="equal">
      <formula>0</formula>
    </cfRule>
  </conditionalFormatting>
  <conditionalFormatting sqref="W91:W92">
    <cfRule type="expression" dxfId="1449" priority="113">
      <formula>MOD(ROW(),2)</formula>
    </cfRule>
  </conditionalFormatting>
  <conditionalFormatting sqref="Y91:Y92">
    <cfRule type="cellIs" dxfId="1448" priority="112" operator="equal">
      <formula>0</formula>
    </cfRule>
  </conditionalFormatting>
  <conditionalFormatting sqref="Y91:Y92">
    <cfRule type="expression" dxfId="1447" priority="111">
      <formula>MOD(ROW(),2)</formula>
    </cfRule>
  </conditionalFormatting>
  <conditionalFormatting sqref="AA91:AA92">
    <cfRule type="cellIs" dxfId="1446" priority="110" operator="equal">
      <formula>0</formula>
    </cfRule>
  </conditionalFormatting>
  <conditionalFormatting sqref="AA91:AA92">
    <cfRule type="expression" dxfId="1445" priority="109">
      <formula>MOD(ROW(),2)</formula>
    </cfRule>
  </conditionalFormatting>
  <conditionalFormatting sqref="AC91:AC92">
    <cfRule type="cellIs" dxfId="1444" priority="108" operator="equal">
      <formula>0</formula>
    </cfRule>
  </conditionalFormatting>
  <conditionalFormatting sqref="AC91:AC92">
    <cfRule type="expression" dxfId="1443" priority="107">
      <formula>MOD(ROW(),2)</formula>
    </cfRule>
  </conditionalFormatting>
  <conditionalFormatting sqref="AE91:AE92">
    <cfRule type="cellIs" dxfId="1442" priority="106" operator="equal">
      <formula>0</formula>
    </cfRule>
  </conditionalFormatting>
  <conditionalFormatting sqref="AE91:AE92">
    <cfRule type="expression" dxfId="1441" priority="105">
      <formula>MOD(ROW(),2)</formula>
    </cfRule>
  </conditionalFormatting>
  <conditionalFormatting sqref="K91:K92">
    <cfRule type="cellIs" dxfId="1440" priority="104" operator="equal">
      <formula>0</formula>
    </cfRule>
  </conditionalFormatting>
  <conditionalFormatting sqref="K91:K92">
    <cfRule type="expression" dxfId="1439" priority="103">
      <formula>MOD(ROW(),2)</formula>
    </cfRule>
  </conditionalFormatting>
  <conditionalFormatting sqref="M91:M92">
    <cfRule type="cellIs" dxfId="1438" priority="102" operator="equal">
      <formula>0</formula>
    </cfRule>
  </conditionalFormatting>
  <conditionalFormatting sqref="M91:M92">
    <cfRule type="expression" dxfId="1437" priority="101">
      <formula>MOD(ROW(),2)</formula>
    </cfRule>
  </conditionalFormatting>
  <conditionalFormatting sqref="O91:O92">
    <cfRule type="cellIs" dxfId="1436" priority="100" operator="equal">
      <formula>0</formula>
    </cfRule>
  </conditionalFormatting>
  <conditionalFormatting sqref="O91:O92">
    <cfRule type="expression" dxfId="1435" priority="99">
      <formula>MOD(ROW(),2)</formula>
    </cfRule>
  </conditionalFormatting>
  <conditionalFormatting sqref="J91:J92">
    <cfRule type="expression" dxfId="1434" priority="98">
      <formula>MOD(ROW(),2)</formula>
    </cfRule>
  </conditionalFormatting>
  <conditionalFormatting sqref="J91:J92">
    <cfRule type="cellIs" dxfId="1433" priority="97" operator="equal">
      <formula>0</formula>
    </cfRule>
  </conditionalFormatting>
  <conditionalFormatting sqref="L91:L92">
    <cfRule type="expression" dxfId="1432" priority="96">
      <formula>MOD(ROW(),2)</formula>
    </cfRule>
  </conditionalFormatting>
  <conditionalFormatting sqref="L91:L92">
    <cfRule type="cellIs" dxfId="1431" priority="95" operator="equal">
      <formula>0</formula>
    </cfRule>
  </conditionalFormatting>
  <conditionalFormatting sqref="N91:N92">
    <cfRule type="expression" dxfId="1430" priority="94">
      <formula>MOD(ROW(),2)</formula>
    </cfRule>
  </conditionalFormatting>
  <conditionalFormatting sqref="N91:N92">
    <cfRule type="cellIs" dxfId="1429" priority="93" operator="equal">
      <formula>0</formula>
    </cfRule>
  </conditionalFormatting>
  <conditionalFormatting sqref="R91:R92">
    <cfRule type="expression" dxfId="1428" priority="90">
      <formula>MOD(ROW(),2)</formula>
    </cfRule>
  </conditionalFormatting>
  <conditionalFormatting sqref="R91:R92">
    <cfRule type="cellIs" dxfId="1427" priority="89" operator="equal">
      <formula>0</formula>
    </cfRule>
  </conditionalFormatting>
  <conditionalFormatting sqref="T91:T92">
    <cfRule type="expression" dxfId="1426" priority="88">
      <formula>MOD(ROW(),2)</formula>
    </cfRule>
  </conditionalFormatting>
  <conditionalFormatting sqref="T91:T92">
    <cfRule type="cellIs" dxfId="1425" priority="87" operator="equal">
      <formula>0</formula>
    </cfRule>
  </conditionalFormatting>
  <conditionalFormatting sqref="V91:V92">
    <cfRule type="expression" dxfId="1424" priority="86">
      <formula>MOD(ROW(),2)</formula>
    </cfRule>
  </conditionalFormatting>
  <conditionalFormatting sqref="X91:X92">
    <cfRule type="expression" dxfId="1423" priority="84">
      <formula>MOD(ROW(),2)</formula>
    </cfRule>
  </conditionalFormatting>
  <conditionalFormatting sqref="X91:X92">
    <cfRule type="cellIs" dxfId="1422" priority="83" operator="equal">
      <formula>0</formula>
    </cfRule>
  </conditionalFormatting>
  <conditionalFormatting sqref="X12">
    <cfRule type="expression" dxfId="1421" priority="28">
      <formula>MOD(ROW(),2)</formula>
    </cfRule>
  </conditionalFormatting>
  <conditionalFormatting sqref="Z91:Z92">
    <cfRule type="cellIs" dxfId="1420" priority="81" operator="equal">
      <formula>0</formula>
    </cfRule>
  </conditionalFormatting>
  <conditionalFormatting sqref="AB91:AB92">
    <cfRule type="expression" dxfId="1419" priority="80">
      <formula>MOD(ROW(),2)</formula>
    </cfRule>
  </conditionalFormatting>
  <conditionalFormatting sqref="AB91:AB92">
    <cfRule type="cellIs" dxfId="1418" priority="79" operator="equal">
      <formula>0</formula>
    </cfRule>
  </conditionalFormatting>
  <conditionalFormatting sqref="AD91:AD92">
    <cfRule type="expression" dxfId="1417" priority="78">
      <formula>MOD(ROW(),2)</formula>
    </cfRule>
  </conditionalFormatting>
  <conditionalFormatting sqref="AD91:AD92">
    <cfRule type="cellIs" dxfId="1416" priority="77" operator="equal">
      <formula>0</formula>
    </cfRule>
  </conditionalFormatting>
  <conditionalFormatting sqref="E2">
    <cfRule type="cellIs" dxfId="1415" priority="76" operator="equal">
      <formula>0</formula>
    </cfRule>
  </conditionalFormatting>
  <conditionalFormatting sqref="H3">
    <cfRule type="cellIs" dxfId="1414" priority="75" operator="equal">
      <formula>0</formula>
    </cfRule>
  </conditionalFormatting>
  <conditionalFormatting sqref="A12">
    <cfRule type="expression" dxfId="1413" priority="74">
      <formula>MOD(ROW(),2)</formula>
    </cfRule>
  </conditionalFormatting>
  <conditionalFormatting sqref="A12:B12">
    <cfRule type="cellIs" dxfId="1412" priority="73" operator="equal">
      <formula>0</formula>
    </cfRule>
  </conditionalFormatting>
  <conditionalFormatting sqref="B12">
    <cfRule type="expression" dxfId="1411" priority="72">
      <formula>MOD(ROW(),2)</formula>
    </cfRule>
  </conditionalFormatting>
  <conditionalFormatting sqref="C12">
    <cfRule type="expression" dxfId="1410" priority="71">
      <formula>MOD(ROW(),2)</formula>
    </cfRule>
  </conditionalFormatting>
  <conditionalFormatting sqref="Z12">
    <cfRule type="cellIs" dxfId="1409" priority="25" operator="equal">
      <formula>0</formula>
    </cfRule>
  </conditionalFormatting>
  <conditionalFormatting sqref="AB12">
    <cfRule type="expression" dxfId="1408" priority="24">
      <formula>MOD(ROW(),2)</formula>
    </cfRule>
  </conditionalFormatting>
  <conditionalFormatting sqref="AE12">
    <cfRule type="expression" dxfId="1407" priority="49">
      <formula>MOD(ROW(),2)</formula>
    </cfRule>
  </conditionalFormatting>
  <conditionalFormatting sqref="K12">
    <cfRule type="cellIs" dxfId="1406" priority="48" operator="equal">
      <formula>0</formula>
    </cfRule>
  </conditionalFormatting>
  <conditionalFormatting sqref="AB12">
    <cfRule type="cellIs" dxfId="1405" priority="23" operator="equal">
      <formula>0</formula>
    </cfRule>
  </conditionalFormatting>
  <conditionalFormatting sqref="AD12">
    <cfRule type="expression" dxfId="1404" priority="22">
      <formula>MOD(ROW(),2)</formula>
    </cfRule>
  </conditionalFormatting>
  <conditionalFormatting sqref="E12">
    <cfRule type="expression" dxfId="1403" priority="70">
      <formula>MOD(ROW(),2)</formula>
    </cfRule>
  </conditionalFormatting>
  <conditionalFormatting sqref="K12">
    <cfRule type="expression" dxfId="1402" priority="47">
      <formula>MOD(ROW(),2)</formula>
    </cfRule>
  </conditionalFormatting>
  <conditionalFormatting sqref="M12">
    <cfRule type="cellIs" dxfId="1401" priority="46" operator="equal">
      <formula>0</formula>
    </cfRule>
  </conditionalFormatting>
  <conditionalFormatting sqref="U12">
    <cfRule type="cellIs" dxfId="1400" priority="60" operator="equal">
      <formula>0</formula>
    </cfRule>
  </conditionalFormatting>
  <conditionalFormatting sqref="U12">
    <cfRule type="expression" dxfId="1399" priority="59">
      <formula>MOD(ROW(),2)</formula>
    </cfRule>
  </conditionalFormatting>
  <conditionalFormatting sqref="AD12">
    <cfRule type="cellIs" dxfId="1398" priority="21" operator="equal">
      <formula>0</formula>
    </cfRule>
  </conditionalFormatting>
  <conditionalFormatting sqref="E12:F12">
    <cfRule type="cellIs" dxfId="1397" priority="69" operator="equal">
      <formula>0</formula>
    </cfRule>
  </conditionalFormatting>
  <conditionalFormatting sqref="F12">
    <cfRule type="expression" dxfId="1396" priority="68">
      <formula>MOD(ROW(),2)</formula>
    </cfRule>
  </conditionalFormatting>
  <conditionalFormatting sqref="M12">
    <cfRule type="expression" dxfId="1395" priority="45">
      <formula>MOD(ROW(),2)</formula>
    </cfRule>
  </conditionalFormatting>
  <conditionalFormatting sqref="O12">
    <cfRule type="cellIs" dxfId="1394" priority="44" operator="equal">
      <formula>0</formula>
    </cfRule>
  </conditionalFormatting>
  <conditionalFormatting sqref="H12:I12">
    <cfRule type="cellIs" dxfId="1393" priority="66" operator="equal">
      <formula>0</formula>
    </cfRule>
  </conditionalFormatting>
  <conditionalFormatting sqref="I12">
    <cfRule type="expression" dxfId="1392" priority="65">
      <formula>MOD(ROW(),2)</formula>
    </cfRule>
  </conditionalFormatting>
  <conditionalFormatting sqref="Q12">
    <cfRule type="cellIs" dxfId="1391" priority="64" operator="equal">
      <formula>0</formula>
    </cfRule>
  </conditionalFormatting>
  <conditionalFormatting sqref="Q12">
    <cfRule type="expression" dxfId="1390" priority="63">
      <formula>MOD(ROW(),2)</formula>
    </cfRule>
  </conditionalFormatting>
  <conditionalFormatting sqref="S12">
    <cfRule type="cellIs" dxfId="1389" priority="62" operator="equal">
      <formula>0</formula>
    </cfRule>
  </conditionalFormatting>
  <conditionalFormatting sqref="S12">
    <cfRule type="expression" dxfId="1388" priority="61">
      <formula>MOD(ROW(),2)</formula>
    </cfRule>
  </conditionalFormatting>
  <conditionalFormatting sqref="W12">
    <cfRule type="cellIs" dxfId="1387" priority="58" operator="equal">
      <formula>0</formula>
    </cfRule>
  </conditionalFormatting>
  <conditionalFormatting sqref="W12">
    <cfRule type="expression" dxfId="1386" priority="57">
      <formula>MOD(ROW(),2)</formula>
    </cfRule>
  </conditionalFormatting>
  <conditionalFormatting sqref="Y12">
    <cfRule type="cellIs" dxfId="1385" priority="56" operator="equal">
      <formula>0</formula>
    </cfRule>
  </conditionalFormatting>
  <conditionalFormatting sqref="Y12">
    <cfRule type="expression" dxfId="1384" priority="55">
      <formula>MOD(ROW(),2)</formula>
    </cfRule>
  </conditionalFormatting>
  <conditionalFormatting sqref="AA12">
    <cfRule type="cellIs" dxfId="1383" priority="54" operator="equal">
      <formula>0</formula>
    </cfRule>
  </conditionalFormatting>
  <conditionalFormatting sqref="AA12">
    <cfRule type="expression" dxfId="1382" priority="53">
      <formula>MOD(ROW(),2)</formula>
    </cfRule>
  </conditionalFormatting>
  <conditionalFormatting sqref="AC12">
    <cfRule type="cellIs" dxfId="1381" priority="52" operator="equal">
      <formula>0</formula>
    </cfRule>
  </conditionalFormatting>
  <conditionalFormatting sqref="AC12">
    <cfRule type="expression" dxfId="1380" priority="51">
      <formula>MOD(ROW(),2)</formula>
    </cfRule>
  </conditionalFormatting>
  <conditionalFormatting sqref="AE12">
    <cfRule type="cellIs" dxfId="1379" priority="50" operator="equal">
      <formula>0</formula>
    </cfRule>
  </conditionalFormatting>
  <conditionalFormatting sqref="O12">
    <cfRule type="expression" dxfId="1378" priority="43">
      <formula>MOD(ROW(),2)</formula>
    </cfRule>
  </conditionalFormatting>
  <conditionalFormatting sqref="J12">
    <cfRule type="expression" dxfId="1377" priority="42">
      <formula>MOD(ROW(),2)</formula>
    </cfRule>
  </conditionalFormatting>
  <conditionalFormatting sqref="J12">
    <cfRule type="cellIs" dxfId="1376" priority="41" operator="equal">
      <formula>0</formula>
    </cfRule>
  </conditionalFormatting>
  <conditionalFormatting sqref="L12">
    <cfRule type="expression" dxfId="1375" priority="40">
      <formula>MOD(ROW(),2)</formula>
    </cfRule>
  </conditionalFormatting>
  <conditionalFormatting sqref="L12">
    <cfRule type="cellIs" dxfId="1374" priority="39" operator="equal">
      <formula>0</formula>
    </cfRule>
  </conditionalFormatting>
  <conditionalFormatting sqref="N12">
    <cfRule type="expression" dxfId="1373" priority="38">
      <formula>MOD(ROW(),2)</formula>
    </cfRule>
  </conditionalFormatting>
  <conditionalFormatting sqref="N12">
    <cfRule type="cellIs" dxfId="1372" priority="37" operator="equal">
      <formula>0</formula>
    </cfRule>
  </conditionalFormatting>
  <conditionalFormatting sqref="P12">
    <cfRule type="expression" dxfId="1371" priority="36">
      <formula>MOD(ROW(),2)</formula>
    </cfRule>
  </conditionalFormatting>
  <conditionalFormatting sqref="P12">
    <cfRule type="cellIs" dxfId="1370" priority="35" operator="equal">
      <formula>0</formula>
    </cfRule>
  </conditionalFormatting>
  <conditionalFormatting sqref="R12">
    <cfRule type="expression" dxfId="1369" priority="34">
      <formula>MOD(ROW(),2)</formula>
    </cfRule>
  </conditionalFormatting>
  <conditionalFormatting sqref="R12">
    <cfRule type="cellIs" dxfId="1368" priority="33" operator="equal">
      <formula>0</formula>
    </cfRule>
  </conditionalFormatting>
  <conditionalFormatting sqref="T12">
    <cfRule type="expression" dxfId="1367" priority="32">
      <formula>MOD(ROW(),2)</formula>
    </cfRule>
  </conditionalFormatting>
  <conditionalFormatting sqref="V12">
    <cfRule type="expression" dxfId="1366" priority="30">
      <formula>MOD(ROW(),2)</formula>
    </cfRule>
  </conditionalFormatting>
  <conditionalFormatting sqref="V12">
    <cfRule type="cellIs" dxfId="1365" priority="29" operator="equal">
      <formula>0</formula>
    </cfRule>
  </conditionalFormatting>
  <conditionalFormatting sqref="X12">
    <cfRule type="cellIs" dxfId="1364" priority="27" operator="equal">
      <formula>0</formula>
    </cfRule>
  </conditionalFormatting>
  <conditionalFormatting sqref="Z12">
    <cfRule type="expression" dxfId="1363" priority="26">
      <formula>MOD(ROW(),2)</formula>
    </cfRule>
  </conditionalFormatting>
  <conditionalFormatting sqref="I3">
    <cfRule type="cellIs" dxfId="1362" priority="1" operator="equal">
      <formula>0</formula>
    </cfRule>
  </conditionalFormatting>
  <conditionalFormatting sqref="Q3">
    <cfRule type="cellIs" dxfId="1361" priority="8" operator="equal">
      <formula>0</formula>
    </cfRule>
  </conditionalFormatting>
  <conditionalFormatting sqref="Y3">
    <cfRule type="cellIs" dxfId="1360" priority="6" operator="equal">
      <formula>0</formula>
    </cfRule>
  </conditionalFormatting>
  <conditionalFormatting sqref="M3">
    <cfRule type="cellIs" dxfId="1359" priority="3" operator="equal">
      <formula>0</formula>
    </cfRule>
  </conditionalFormatting>
  <conditionalFormatting sqref="S3">
    <cfRule type="cellIs" dxfId="1358" priority="9" operator="equal">
      <formula>0</formula>
    </cfRule>
  </conditionalFormatting>
  <conditionalFormatting sqref="AC3">
    <cfRule type="cellIs" dxfId="1357" priority="13" operator="equal">
      <formula>0</formula>
    </cfRule>
  </conditionalFormatting>
  <conditionalFormatting sqref="O3">
    <cfRule type="cellIs" dxfId="1356" priority="4" operator="equal">
      <formula>0</formula>
    </cfRule>
  </conditionalFormatting>
  <conditionalFormatting sqref="U3">
    <cfRule type="cellIs" dxfId="1355" priority="10" operator="equal">
      <formula>0</formula>
    </cfRule>
  </conditionalFormatting>
  <conditionalFormatting sqref="W3">
    <cfRule type="cellIs" dxfId="1354" priority="7" operator="equal">
      <formula>0</formula>
    </cfRule>
  </conditionalFormatting>
  <conditionalFormatting sqref="AA3">
    <cfRule type="cellIs" dxfId="1353" priority="5" operator="equal">
      <formula>0</formula>
    </cfRule>
  </conditionalFormatting>
  <conditionalFormatting sqref="K3">
    <cfRule type="cellIs" dxfId="1352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R126"/>
  <sheetViews>
    <sheetView zoomScale="90" zoomScaleNormal="90" workbookViewId="0">
      <selection activeCell="A21" sqref="A21"/>
    </sheetView>
  </sheetViews>
  <sheetFormatPr baseColWidth="10" defaultColWidth="0" defaultRowHeight="15" zeroHeight="1" x14ac:dyDescent="0.25"/>
  <cols>
    <col min="1" max="1" width="1.7109375" style="45" customWidth="1"/>
    <col min="2" max="2" width="5.42578125" style="167" customWidth="1"/>
    <col min="3" max="3" width="50.5703125" style="45" customWidth="1"/>
    <col min="4" max="4" width="1.7109375" style="45" customWidth="1"/>
    <col min="5" max="5" width="14.140625" style="45" bestFit="1" customWidth="1"/>
    <col min="6" max="6" width="7.7109375" style="45" customWidth="1"/>
    <col min="7" max="7" width="14.28515625" style="45" bestFit="1" customWidth="1"/>
    <col min="8" max="8" width="7.7109375" style="45" customWidth="1"/>
    <col min="9" max="9" width="14.140625" style="45" bestFit="1" customWidth="1"/>
    <col min="10" max="10" width="8.7109375" style="206" customWidth="1"/>
    <col min="11" max="11" width="1.7109375" style="45" customWidth="1"/>
    <col min="12" max="12" width="17.140625" style="45" customWidth="1"/>
    <col min="13" max="13" width="8.7109375" style="45" customWidth="1"/>
    <col min="14" max="14" width="14.28515625" style="45" bestFit="1" customWidth="1"/>
    <col min="15" max="15" width="7.7109375" style="45" customWidth="1"/>
    <col min="16" max="16" width="14.42578125" style="45" customWidth="1"/>
    <col min="17" max="17" width="8.7109375" style="45" customWidth="1"/>
    <col min="18" max="18" width="1.5703125" customWidth="1"/>
    <col min="19" max="16384" width="11.42578125" hidden="1"/>
  </cols>
  <sheetData>
    <row r="1" spans="1:17" ht="34.5" thickBot="1" x14ac:dyDescent="0.7">
      <c r="A1" s="26" t="s">
        <v>11</v>
      </c>
      <c r="B1" s="52"/>
      <c r="C1" s="142"/>
      <c r="D1" s="27"/>
      <c r="E1" s="724" t="s">
        <v>12</v>
      </c>
      <c r="F1" s="724"/>
      <c r="G1" s="724"/>
      <c r="H1" s="724"/>
      <c r="I1" s="724"/>
      <c r="J1" s="196">
        <f>Portada!P44</f>
        <v>12</v>
      </c>
      <c r="K1" s="27"/>
      <c r="L1" s="725" t="str">
        <f>VLOOKUP(J1,'Datos de Control'!F2:G13,2)</f>
        <v>Diciembre</v>
      </c>
      <c r="M1" s="725"/>
      <c r="N1" s="720" t="s">
        <v>15</v>
      </c>
      <c r="O1" s="720"/>
      <c r="P1" s="158">
        <v>2021</v>
      </c>
      <c r="Q1" s="159">
        <f>J1</f>
        <v>12</v>
      </c>
    </row>
    <row r="2" spans="1:17" ht="23.25" thickBot="1" x14ac:dyDescent="0.3">
      <c r="A2" s="710" t="s">
        <v>13</v>
      </c>
      <c r="B2" s="711"/>
      <c r="C2" s="712"/>
      <c r="D2" s="729"/>
      <c r="E2" s="726" t="s">
        <v>886</v>
      </c>
      <c r="F2" s="727"/>
      <c r="G2" s="727"/>
      <c r="H2" s="727"/>
      <c r="I2" s="727"/>
      <c r="J2" s="728"/>
      <c r="K2" s="729"/>
      <c r="L2" s="721" t="s">
        <v>887</v>
      </c>
      <c r="M2" s="722"/>
      <c r="N2" s="722"/>
      <c r="O2" s="722"/>
      <c r="P2" s="722"/>
      <c r="Q2" s="723"/>
    </row>
    <row r="3" spans="1:17" ht="19.5" thickBot="1" x14ac:dyDescent="0.3">
      <c r="A3" s="713"/>
      <c r="B3" s="714"/>
      <c r="C3" s="715"/>
      <c r="D3" s="730"/>
      <c r="E3" s="184" t="s">
        <v>100</v>
      </c>
      <c r="F3" s="185" t="s">
        <v>17</v>
      </c>
      <c r="G3" s="186" t="s">
        <v>14</v>
      </c>
      <c r="H3" s="187" t="s">
        <v>17</v>
      </c>
      <c r="I3" s="188" t="s">
        <v>18</v>
      </c>
      <c r="J3" s="189" t="s">
        <v>17</v>
      </c>
      <c r="K3" s="730"/>
      <c r="L3" s="190" t="s">
        <v>16</v>
      </c>
      <c r="M3" s="191" t="s">
        <v>17</v>
      </c>
      <c r="N3" s="192" t="s">
        <v>14</v>
      </c>
      <c r="O3" s="191" t="s">
        <v>17</v>
      </c>
      <c r="P3" s="193" t="s">
        <v>19</v>
      </c>
      <c r="Q3" s="194" t="s">
        <v>17</v>
      </c>
    </row>
    <row r="4" spans="1:17" s="29" customFormat="1" ht="15.75" x14ac:dyDescent="0.25">
      <c r="A4" s="716" t="s">
        <v>20</v>
      </c>
      <c r="B4" s="717"/>
      <c r="C4" s="735"/>
      <c r="D4" s="730"/>
      <c r="E4" s="249">
        <f>SUM(E5:E9)</f>
        <v>600000</v>
      </c>
      <c r="F4" s="154"/>
      <c r="G4" s="249">
        <f>SUM(G5:G9)</f>
        <v>450000</v>
      </c>
      <c r="H4" s="37"/>
      <c r="I4" s="257">
        <f>+E4-G4</f>
        <v>150000</v>
      </c>
      <c r="J4" s="197">
        <f>IF(E4=0," ",I4*100/E4)</f>
        <v>25</v>
      </c>
      <c r="K4" s="730"/>
      <c r="L4" s="249">
        <f>SUM(L5:L9)</f>
        <v>0</v>
      </c>
      <c r="M4" s="154"/>
      <c r="N4" s="249">
        <f>SUM(N5:N9)</f>
        <v>0</v>
      </c>
      <c r="O4" s="37"/>
      <c r="P4" s="257">
        <f>+L4-N4</f>
        <v>0</v>
      </c>
      <c r="Q4" s="197" t="str">
        <f>IF(L4=0," ",P4*100/L4)</f>
        <v xml:space="preserve"> </v>
      </c>
    </row>
    <row r="5" spans="1:17" ht="15.75" x14ac:dyDescent="0.25">
      <c r="A5" s="176"/>
      <c r="B5" s="49">
        <v>700</v>
      </c>
      <c r="C5" s="143" t="str">
        <f>IFERROR(VLOOKUP(B5,'Datos de Control'!$C$2:$D$864,2),"")</f>
        <v>Ventas de mercaderías</v>
      </c>
      <c r="D5" s="730"/>
      <c r="E5" s="247">
        <v>0</v>
      </c>
      <c r="F5" s="152"/>
      <c r="G5" s="247">
        <v>0</v>
      </c>
      <c r="H5" s="32"/>
      <c r="I5" s="258">
        <f t="shared" ref="I5:I8" si="0">+E5-G5</f>
        <v>0</v>
      </c>
      <c r="J5" s="198" t="str">
        <f>IFERROR(IF(E5=0," ",I5*100/G5),"")</f>
        <v xml:space="preserve"> </v>
      </c>
      <c r="K5" s="730"/>
      <c r="L5" s="247">
        <v>0</v>
      </c>
      <c r="M5" s="152"/>
      <c r="N5" s="247">
        <v>0</v>
      </c>
      <c r="O5" s="32"/>
      <c r="P5" s="258">
        <f t="shared" ref="P5:P8" si="1">+L5-N5</f>
        <v>0</v>
      </c>
      <c r="Q5" s="198" t="str">
        <f>IFERROR(IF(L5=0," ",P5*100/N5),"")</f>
        <v xml:space="preserve"> </v>
      </c>
    </row>
    <row r="6" spans="1:17" ht="15.75" x14ac:dyDescent="0.25">
      <c r="A6" s="176"/>
      <c r="B6" s="49">
        <v>701</v>
      </c>
      <c r="C6" s="143" t="str">
        <f>IFERROR(VLOOKUP(B6,'Datos de Control'!$C$2:$D$864,2),"")</f>
        <v>Ventas de productos terminados</v>
      </c>
      <c r="D6" s="730"/>
      <c r="E6" s="247">
        <v>600000</v>
      </c>
      <c r="F6" s="152"/>
      <c r="G6" s="247">
        <v>450000</v>
      </c>
      <c r="H6" s="32"/>
      <c r="I6" s="258">
        <f t="shared" si="0"/>
        <v>150000</v>
      </c>
      <c r="J6" s="198">
        <f t="shared" ref="J6:J8" si="2">IFERROR(IF(E6=0," ",I6*100/G6),"")</f>
        <v>33.333333333333336</v>
      </c>
      <c r="K6" s="730"/>
      <c r="L6" s="247">
        <v>0</v>
      </c>
      <c r="M6" s="152"/>
      <c r="N6" s="247">
        <v>0</v>
      </c>
      <c r="O6" s="32"/>
      <c r="P6" s="258">
        <f t="shared" si="1"/>
        <v>0</v>
      </c>
      <c r="Q6" s="198" t="str">
        <f t="shared" ref="Q6:Q8" si="3">IFERROR(IF(L6=0," ",P6*100/N6),"")</f>
        <v xml:space="preserve"> </v>
      </c>
    </row>
    <row r="7" spans="1:17" ht="15.75" x14ac:dyDescent="0.25">
      <c r="A7" s="176"/>
      <c r="B7" s="49">
        <v>705</v>
      </c>
      <c r="C7" s="143" t="str">
        <f>IFERROR(VLOOKUP(B7,'Datos de Control'!$C$2:$D$864,2),"")</f>
        <v>Prestaciones de servicios</v>
      </c>
      <c r="D7" s="730"/>
      <c r="E7" s="247">
        <v>0</v>
      </c>
      <c r="F7" s="152"/>
      <c r="G7" s="247">
        <v>0</v>
      </c>
      <c r="H7" s="32"/>
      <c r="I7" s="258">
        <f t="shared" si="0"/>
        <v>0</v>
      </c>
      <c r="J7" s="198" t="str">
        <f t="shared" si="2"/>
        <v xml:space="preserve"> </v>
      </c>
      <c r="K7" s="730"/>
      <c r="L7" s="247">
        <v>0</v>
      </c>
      <c r="M7" s="152"/>
      <c r="N7" s="247">
        <v>0</v>
      </c>
      <c r="O7" s="32"/>
      <c r="P7" s="258">
        <f t="shared" si="1"/>
        <v>0</v>
      </c>
      <c r="Q7" s="198" t="str">
        <f t="shared" si="3"/>
        <v xml:space="preserve"> </v>
      </c>
    </row>
    <row r="8" spans="1:17" ht="15.75" x14ac:dyDescent="0.25">
      <c r="A8" s="176"/>
      <c r="B8" s="49">
        <v>706</v>
      </c>
      <c r="C8" s="143" t="str">
        <f>IFERROR(VLOOKUP(B8,'Datos de Control'!$C$2:$D$864,2),"")</f>
        <v>Descuentos sobre ventas por pronto pago</v>
      </c>
      <c r="D8" s="730"/>
      <c r="E8" s="247">
        <v>0</v>
      </c>
      <c r="F8" s="152"/>
      <c r="G8" s="247">
        <v>0</v>
      </c>
      <c r="H8" s="32"/>
      <c r="I8" s="258">
        <f t="shared" si="0"/>
        <v>0</v>
      </c>
      <c r="J8" s="198" t="str">
        <f t="shared" si="2"/>
        <v xml:space="preserve"> </v>
      </c>
      <c r="K8" s="730"/>
      <c r="L8" s="247">
        <v>0</v>
      </c>
      <c r="M8" s="152"/>
      <c r="N8" s="247">
        <v>0</v>
      </c>
      <c r="O8" s="32"/>
      <c r="P8" s="258">
        <f t="shared" si="1"/>
        <v>0</v>
      </c>
      <c r="Q8" s="198" t="str">
        <f t="shared" si="3"/>
        <v xml:space="preserve"> </v>
      </c>
    </row>
    <row r="9" spans="1:17" ht="15.75" x14ac:dyDescent="0.25">
      <c r="A9" s="178"/>
      <c r="B9" s="163"/>
      <c r="C9" s="144" t="str">
        <f>IFERROR(VLOOKUP(B9,'Datos de Control'!$C$2:$D$864,2),"")</f>
        <v/>
      </c>
      <c r="D9" s="730"/>
      <c r="E9" s="248"/>
      <c r="F9" s="153"/>
      <c r="G9" s="248"/>
      <c r="H9" s="35"/>
      <c r="I9" s="259"/>
      <c r="J9" s="199"/>
      <c r="K9" s="730"/>
      <c r="L9" s="248"/>
      <c r="M9" s="153"/>
      <c r="N9" s="248"/>
      <c r="O9" s="35"/>
      <c r="P9" s="259"/>
      <c r="Q9" s="199"/>
    </row>
    <row r="10" spans="1:17" s="29" customFormat="1" ht="15.75" x14ac:dyDescent="0.25">
      <c r="A10" s="705" t="s">
        <v>21</v>
      </c>
      <c r="B10" s="706"/>
      <c r="C10" s="719"/>
      <c r="D10" s="730"/>
      <c r="E10" s="249">
        <f>SUM(E11:E13)</f>
        <v>0</v>
      </c>
      <c r="F10" s="154">
        <f>IFERROR(E10*100/E$4,"")</f>
        <v>0</v>
      </c>
      <c r="G10" s="249">
        <f>SUM(G11:G13)</f>
        <v>0</v>
      </c>
      <c r="H10" s="37">
        <f>IFERROR(G10*100/G$4,"")</f>
        <v>0</v>
      </c>
      <c r="I10" s="257">
        <f>+E10-G10</f>
        <v>0</v>
      </c>
      <c r="J10" s="197" t="str">
        <f t="shared" ref="J10:J86" si="4">IFERROR(IF(E10=0," ",I10*100/G10),"")</f>
        <v xml:space="preserve"> </v>
      </c>
      <c r="K10" s="730"/>
      <c r="L10" s="249">
        <f>SUM(L11:L13)</f>
        <v>0</v>
      </c>
      <c r="M10" s="154" t="str">
        <f>IFERROR(L10*100/L$4,"")</f>
        <v/>
      </c>
      <c r="N10" s="249">
        <f>SUM(N11:N13)</f>
        <v>0</v>
      </c>
      <c r="O10" s="37" t="str">
        <f>IFERROR(N10*100/N$4,"")</f>
        <v/>
      </c>
      <c r="P10" s="257">
        <f>+L10-N10</f>
        <v>0</v>
      </c>
      <c r="Q10" s="197" t="str">
        <f t="shared" ref="Q10:Q86" si="5">IFERROR(IF(L10=0," ",P10*100/N10),"")</f>
        <v xml:space="preserve"> </v>
      </c>
    </row>
    <row r="11" spans="1:17" ht="15.75" x14ac:dyDescent="0.25">
      <c r="A11" s="176"/>
      <c r="B11" s="49">
        <v>710</v>
      </c>
      <c r="C11" s="143" t="str">
        <f>IFERROR(VLOOKUP(B11,'Datos de Control'!$C$2:$D$864,2),"")</f>
        <v>Variación de existencias de productos en curso</v>
      </c>
      <c r="D11" s="730"/>
      <c r="E11" s="247">
        <v>0</v>
      </c>
      <c r="F11" s="152">
        <f t="shared" ref="F11:H11" si="6">IFERROR(E11*100/E$4,"")</f>
        <v>0</v>
      </c>
      <c r="G11" s="247">
        <v>0</v>
      </c>
      <c r="H11" s="32">
        <f t="shared" si="6"/>
        <v>0</v>
      </c>
      <c r="I11" s="257">
        <f>+E11-G11</f>
        <v>0</v>
      </c>
      <c r="J11" s="198" t="str">
        <f t="shared" si="4"/>
        <v xml:space="preserve"> </v>
      </c>
      <c r="K11" s="730"/>
      <c r="L11" s="247">
        <v>0</v>
      </c>
      <c r="M11" s="152" t="str">
        <f t="shared" ref="M11" si="7">IFERROR(L11*100/L$4,"")</f>
        <v/>
      </c>
      <c r="N11" s="247">
        <v>0</v>
      </c>
      <c r="O11" s="32" t="str">
        <f t="shared" ref="O11" si="8">IFERROR(N11*100/N$4,"")</f>
        <v/>
      </c>
      <c r="P11" s="257">
        <f>+L11-N11</f>
        <v>0</v>
      </c>
      <c r="Q11" s="198" t="str">
        <f t="shared" si="5"/>
        <v xml:space="preserve"> </v>
      </c>
    </row>
    <row r="12" spans="1:17" ht="15.75" x14ac:dyDescent="0.25">
      <c r="A12" s="176"/>
      <c r="B12" s="49">
        <v>712</v>
      </c>
      <c r="C12" s="143" t="str">
        <f>IFERROR(VLOOKUP(B12,'Datos de Control'!$C$2:$D$864,2),"")</f>
        <v>Variación de existencias de productos terminados</v>
      </c>
      <c r="D12" s="730"/>
      <c r="E12" s="247">
        <v>0</v>
      </c>
      <c r="F12" s="152">
        <f t="shared" ref="F12" si="9">IFERROR(E12*100/E$4,"")</f>
        <v>0</v>
      </c>
      <c r="G12" s="247">
        <v>0</v>
      </c>
      <c r="H12" s="32">
        <f t="shared" ref="H12" si="10">IFERROR(G12*100/G$4,"")</f>
        <v>0</v>
      </c>
      <c r="I12" s="257">
        <f>+E12-G12</f>
        <v>0</v>
      </c>
      <c r="J12" s="198" t="str">
        <f t="shared" ref="J12" si="11">IFERROR(IF(E12=0," ",I12*100/G12),"")</f>
        <v xml:space="preserve"> </v>
      </c>
      <c r="K12" s="730"/>
      <c r="L12" s="247">
        <v>0</v>
      </c>
      <c r="M12" s="152" t="str">
        <f t="shared" ref="M12" si="12">IFERROR(L12*100/L$4,"")</f>
        <v/>
      </c>
      <c r="N12" s="247">
        <v>0</v>
      </c>
      <c r="O12" s="32" t="str">
        <f t="shared" ref="O12" si="13">IFERROR(N12*100/N$4,"")</f>
        <v/>
      </c>
      <c r="P12" s="257">
        <f>+L12-N12</f>
        <v>0</v>
      </c>
      <c r="Q12" s="198" t="str">
        <f t="shared" ref="Q12" si="14">IFERROR(IF(L12=0," ",P12*100/N12),"")</f>
        <v xml:space="preserve"> </v>
      </c>
    </row>
    <row r="13" spans="1:17" x14ac:dyDescent="0.25">
      <c r="A13" s="178"/>
      <c r="B13" s="163"/>
      <c r="C13" s="145" t="str">
        <f>IFERROR(VLOOKUP(B13,'Datos de Control'!$C$2:$D$864,2),"")</f>
        <v/>
      </c>
      <c r="D13" s="730"/>
      <c r="E13" s="248"/>
      <c r="F13" s="153"/>
      <c r="G13" s="248"/>
      <c r="H13" s="35"/>
      <c r="I13" s="259"/>
      <c r="J13" s="199" t="str">
        <f t="shared" si="4"/>
        <v xml:space="preserve"> </v>
      </c>
      <c r="K13" s="730"/>
      <c r="L13" s="248"/>
      <c r="M13" s="153"/>
      <c r="N13" s="248"/>
      <c r="O13" s="35"/>
      <c r="P13" s="259"/>
      <c r="Q13" s="199" t="str">
        <f t="shared" si="5"/>
        <v xml:space="preserve"> </v>
      </c>
    </row>
    <row r="14" spans="1:17" s="29" customFormat="1" ht="15.75" x14ac:dyDescent="0.25">
      <c r="A14" s="705" t="s">
        <v>890</v>
      </c>
      <c r="B14" s="706"/>
      <c r="C14" s="719"/>
      <c r="D14" s="730"/>
      <c r="E14" s="249">
        <f>SUM(E15:E17)</f>
        <v>0</v>
      </c>
      <c r="F14" s="154">
        <f>IFERROR(E14*100/E$4,"")</f>
        <v>0</v>
      </c>
      <c r="G14" s="249">
        <f>SUM(G15:G17)</f>
        <v>0</v>
      </c>
      <c r="H14" s="37">
        <f>IFERROR(G14*100/G$4,"")</f>
        <v>0</v>
      </c>
      <c r="I14" s="257">
        <f>+E14-G14</f>
        <v>0</v>
      </c>
      <c r="J14" s="197" t="str">
        <f t="shared" ref="J14:J17" si="15">IFERROR(IF(E14=0," ",I14*100/G14),"")</f>
        <v xml:space="preserve"> </v>
      </c>
      <c r="K14" s="730"/>
      <c r="L14" s="249">
        <f>SUM(L15:L17)</f>
        <v>0</v>
      </c>
      <c r="M14" s="154" t="str">
        <f>IFERROR(L14*100/L$4,"")</f>
        <v/>
      </c>
      <c r="N14" s="249">
        <f>SUM(N15:N17)</f>
        <v>0</v>
      </c>
      <c r="O14" s="37" t="str">
        <f>IFERROR(N14*100/N$4,"")</f>
        <v/>
      </c>
      <c r="P14" s="257">
        <f>+L14-N14</f>
        <v>0</v>
      </c>
      <c r="Q14" s="197" t="str">
        <f t="shared" si="5"/>
        <v xml:space="preserve"> </v>
      </c>
    </row>
    <row r="15" spans="1:17" ht="15.75" x14ac:dyDescent="0.25">
      <c r="A15" s="176"/>
      <c r="B15" s="49">
        <v>730</v>
      </c>
      <c r="C15" s="143" t="str">
        <f>IFERROR(VLOOKUP(B15,'Datos de Control'!$C$2:$D$864,2),"")</f>
        <v>Trabajos realizados para el inmovilizado intangible</v>
      </c>
      <c r="D15" s="730"/>
      <c r="E15" s="247">
        <v>0</v>
      </c>
      <c r="F15" s="152">
        <f t="shared" ref="F15:H16" si="16">IFERROR(E15*100/E$4,"")</f>
        <v>0</v>
      </c>
      <c r="G15" s="247">
        <v>0</v>
      </c>
      <c r="H15" s="32">
        <f t="shared" si="16"/>
        <v>0</v>
      </c>
      <c r="I15" s="260">
        <f>+E15-G15</f>
        <v>0</v>
      </c>
      <c r="J15" s="198" t="str">
        <f t="shared" si="15"/>
        <v xml:space="preserve"> </v>
      </c>
      <c r="K15" s="730"/>
      <c r="L15" s="247">
        <v>0</v>
      </c>
      <c r="M15" s="152" t="str">
        <f t="shared" ref="M15:M16" si="17">IFERROR(L15*100/L$4,"")</f>
        <v/>
      </c>
      <c r="N15" s="247">
        <v>0</v>
      </c>
      <c r="O15" s="32" t="str">
        <f t="shared" ref="O15:O16" si="18">IFERROR(N15*100/N$4,"")</f>
        <v/>
      </c>
      <c r="P15" s="260">
        <f>+L15-N15</f>
        <v>0</v>
      </c>
      <c r="Q15" s="198" t="str">
        <f t="shared" si="5"/>
        <v xml:space="preserve"> </v>
      </c>
    </row>
    <row r="16" spans="1:17" ht="15.75" x14ac:dyDescent="0.25">
      <c r="A16" s="176"/>
      <c r="B16" s="49">
        <v>731</v>
      </c>
      <c r="C16" s="143" t="str">
        <f>IFERROR(VLOOKUP(B16,'Datos de Control'!$C$2:$D$864,2),"")</f>
        <v>Trabajos realizados para el inmovilizado material</v>
      </c>
      <c r="D16" s="730"/>
      <c r="E16" s="247">
        <v>0</v>
      </c>
      <c r="F16" s="152">
        <f t="shared" si="16"/>
        <v>0</v>
      </c>
      <c r="G16" s="247">
        <v>0</v>
      </c>
      <c r="H16" s="32">
        <f t="shared" si="16"/>
        <v>0</v>
      </c>
      <c r="I16" s="260">
        <f>+E16-G16</f>
        <v>0</v>
      </c>
      <c r="J16" s="198" t="str">
        <f t="shared" ref="J16" si="19">IFERROR(IF(E16=0," ",I16*100/G16),"")</f>
        <v xml:space="preserve"> </v>
      </c>
      <c r="K16" s="730"/>
      <c r="L16" s="247">
        <v>0</v>
      </c>
      <c r="M16" s="152" t="str">
        <f t="shared" si="17"/>
        <v/>
      </c>
      <c r="N16" s="247">
        <v>0</v>
      </c>
      <c r="O16" s="32" t="str">
        <f t="shared" si="18"/>
        <v/>
      </c>
      <c r="P16" s="260">
        <f>+L16-N16</f>
        <v>0</v>
      </c>
      <c r="Q16" s="198" t="str">
        <f t="shared" si="5"/>
        <v xml:space="preserve"> </v>
      </c>
    </row>
    <row r="17" spans="1:17" x14ac:dyDescent="0.25">
      <c r="A17" s="178"/>
      <c r="B17" s="163"/>
      <c r="C17" s="145" t="str">
        <f>IFERROR(VLOOKUP(B17,'Datos de Control'!$C$2:$D$864,2),"")</f>
        <v/>
      </c>
      <c r="D17" s="730"/>
      <c r="E17" s="248"/>
      <c r="F17" s="153"/>
      <c r="G17" s="248"/>
      <c r="H17" s="35"/>
      <c r="I17" s="259"/>
      <c r="J17" s="199" t="str">
        <f t="shared" si="15"/>
        <v xml:space="preserve"> </v>
      </c>
      <c r="K17" s="730"/>
      <c r="L17" s="248"/>
      <c r="M17" s="153"/>
      <c r="N17" s="248"/>
      <c r="O17" s="35"/>
      <c r="P17" s="259"/>
      <c r="Q17" s="199" t="str">
        <f t="shared" si="5"/>
        <v xml:space="preserve"> </v>
      </c>
    </row>
    <row r="18" spans="1:17" s="29" customFormat="1" ht="15.75" x14ac:dyDescent="0.25">
      <c r="A18" s="705" t="s">
        <v>22</v>
      </c>
      <c r="B18" s="706"/>
      <c r="C18" s="719"/>
      <c r="D18" s="730"/>
      <c r="E18" s="249">
        <f>SUM(E19:E25)</f>
        <v>0</v>
      </c>
      <c r="F18" s="154">
        <f>IFERROR(E18*100/E$4,"")</f>
        <v>0</v>
      </c>
      <c r="G18" s="249">
        <f>SUM(G19:G25)</f>
        <v>0</v>
      </c>
      <c r="H18" s="37">
        <f>IFERROR(G18*100/G$4,"")</f>
        <v>0</v>
      </c>
      <c r="I18" s="257">
        <f>+E18-G18</f>
        <v>0</v>
      </c>
      <c r="J18" s="197" t="str">
        <f t="shared" si="4"/>
        <v xml:space="preserve"> </v>
      </c>
      <c r="K18" s="730"/>
      <c r="L18" s="249">
        <f>SUM(L19:L25)</f>
        <v>0</v>
      </c>
      <c r="M18" s="154" t="str">
        <f>IFERROR(L18*100/L$4,"")</f>
        <v/>
      </c>
      <c r="N18" s="249">
        <f>SUM(N19:N25)</f>
        <v>0</v>
      </c>
      <c r="O18" s="37" t="str">
        <f>IFERROR(N18*100/N$4,"")</f>
        <v/>
      </c>
      <c r="P18" s="257">
        <f>+L18-N18</f>
        <v>0</v>
      </c>
      <c r="Q18" s="197" t="str">
        <f t="shared" si="5"/>
        <v xml:space="preserve"> </v>
      </c>
    </row>
    <row r="19" spans="1:17" ht="15.75" x14ac:dyDescent="0.25">
      <c r="A19" s="176"/>
      <c r="B19" s="49">
        <v>600</v>
      </c>
      <c r="C19" s="143" t="str">
        <f>IFERROR(VLOOKUP(B19,'Datos de Control'!$C$2:$D$864,2),"")</f>
        <v>Compras de mercaderías</v>
      </c>
      <c r="D19" s="730"/>
      <c r="E19" s="247">
        <v>0</v>
      </c>
      <c r="F19" s="152">
        <f t="shared" ref="F19:H90" si="20">IFERROR(E19*100/E$4,"")</f>
        <v>0</v>
      </c>
      <c r="G19" s="247">
        <v>0</v>
      </c>
      <c r="H19" s="32">
        <f t="shared" si="20"/>
        <v>0</v>
      </c>
      <c r="I19" s="260">
        <f t="shared" ref="I19:I24" si="21">+E19-G19</f>
        <v>0</v>
      </c>
      <c r="J19" s="198" t="str">
        <f t="shared" si="4"/>
        <v xml:space="preserve"> </v>
      </c>
      <c r="K19" s="730"/>
      <c r="L19" s="247">
        <v>0</v>
      </c>
      <c r="M19" s="152" t="str">
        <f t="shared" ref="M19:M90" si="22">IFERROR(L19*100/L$4,"")</f>
        <v/>
      </c>
      <c r="N19" s="247">
        <v>0</v>
      </c>
      <c r="O19" s="32" t="str">
        <f t="shared" ref="O19:O90" si="23">IFERROR(N19*100/N$4,"")</f>
        <v/>
      </c>
      <c r="P19" s="260">
        <f t="shared" ref="P19:P24" si="24">+L19-N19</f>
        <v>0</v>
      </c>
      <c r="Q19" s="198" t="str">
        <f t="shared" si="5"/>
        <v xml:space="preserve"> </v>
      </c>
    </row>
    <row r="20" spans="1:17" ht="15.75" x14ac:dyDescent="0.25">
      <c r="A20" s="176"/>
      <c r="B20" s="49">
        <v>602</v>
      </c>
      <c r="C20" s="143" t="str">
        <f>IFERROR(VLOOKUP(B20,'Datos de Control'!$C$2:$D$864,2),"")</f>
        <v>Compras de otros aprovisionamientos</v>
      </c>
      <c r="D20" s="730"/>
      <c r="E20" s="247">
        <v>0</v>
      </c>
      <c r="F20" s="152">
        <f t="shared" si="20"/>
        <v>0</v>
      </c>
      <c r="G20" s="247">
        <v>0</v>
      </c>
      <c r="H20" s="32">
        <f t="shared" si="20"/>
        <v>0</v>
      </c>
      <c r="I20" s="260">
        <f t="shared" si="21"/>
        <v>0</v>
      </c>
      <c r="J20" s="198" t="str">
        <f t="shared" si="4"/>
        <v xml:space="preserve"> </v>
      </c>
      <c r="K20" s="730"/>
      <c r="L20" s="247">
        <v>0</v>
      </c>
      <c r="M20" s="152" t="str">
        <f t="shared" si="22"/>
        <v/>
      </c>
      <c r="N20" s="247">
        <v>0</v>
      </c>
      <c r="O20" s="32" t="str">
        <f t="shared" si="23"/>
        <v/>
      </c>
      <c r="P20" s="260">
        <f t="shared" si="24"/>
        <v>0</v>
      </c>
      <c r="Q20" s="198" t="str">
        <f t="shared" si="5"/>
        <v xml:space="preserve"> </v>
      </c>
    </row>
    <row r="21" spans="1:17" ht="15.75" x14ac:dyDescent="0.25">
      <c r="A21" s="176"/>
      <c r="B21" s="49">
        <v>606</v>
      </c>
      <c r="C21" s="143" t="str">
        <f>IFERROR(VLOOKUP(B21,'Datos de Control'!$C$2:$D$864,2),"")</f>
        <v>Descuentos sobre compras por pronto pago</v>
      </c>
      <c r="D21" s="730"/>
      <c r="E21" s="247">
        <v>0</v>
      </c>
      <c r="F21" s="152">
        <f t="shared" si="20"/>
        <v>0</v>
      </c>
      <c r="G21" s="247">
        <v>0</v>
      </c>
      <c r="H21" s="32">
        <f t="shared" si="20"/>
        <v>0</v>
      </c>
      <c r="I21" s="260">
        <f t="shared" si="21"/>
        <v>0</v>
      </c>
      <c r="J21" s="198" t="str">
        <f t="shared" si="4"/>
        <v xml:space="preserve"> </v>
      </c>
      <c r="K21" s="730"/>
      <c r="L21" s="247">
        <v>0</v>
      </c>
      <c r="M21" s="152" t="str">
        <f t="shared" si="22"/>
        <v/>
      </c>
      <c r="N21" s="247">
        <v>0</v>
      </c>
      <c r="O21" s="32" t="str">
        <f t="shared" si="23"/>
        <v/>
      </c>
      <c r="P21" s="260">
        <f t="shared" si="24"/>
        <v>0</v>
      </c>
      <c r="Q21" s="198" t="str">
        <f t="shared" si="5"/>
        <v xml:space="preserve"> </v>
      </c>
    </row>
    <row r="22" spans="1:17" ht="15.75" x14ac:dyDescent="0.25">
      <c r="A22" s="176"/>
      <c r="B22" s="49">
        <v>608</v>
      </c>
      <c r="C22" s="143" t="str">
        <f>IFERROR(VLOOKUP(B22,'Datos de Control'!$C$2:$D$864,2),"")</f>
        <v>Devoluciones de compras y operaciones similares</v>
      </c>
      <c r="D22" s="730"/>
      <c r="E22" s="247">
        <v>0</v>
      </c>
      <c r="F22" s="152">
        <f t="shared" si="20"/>
        <v>0</v>
      </c>
      <c r="G22" s="247">
        <v>0</v>
      </c>
      <c r="H22" s="32">
        <f t="shared" si="20"/>
        <v>0</v>
      </c>
      <c r="I22" s="260">
        <f t="shared" si="21"/>
        <v>0</v>
      </c>
      <c r="J22" s="198" t="str">
        <f t="shared" si="4"/>
        <v xml:space="preserve"> </v>
      </c>
      <c r="K22" s="730"/>
      <c r="L22" s="247">
        <v>0</v>
      </c>
      <c r="M22" s="152" t="str">
        <f t="shared" si="22"/>
        <v/>
      </c>
      <c r="N22" s="247">
        <v>0</v>
      </c>
      <c r="O22" s="32" t="str">
        <f t="shared" si="23"/>
        <v/>
      </c>
      <c r="P22" s="260">
        <f t="shared" si="24"/>
        <v>0</v>
      </c>
      <c r="Q22" s="198" t="str">
        <f t="shared" si="5"/>
        <v xml:space="preserve"> </v>
      </c>
    </row>
    <row r="23" spans="1:17" ht="15.75" x14ac:dyDescent="0.25">
      <c r="A23" s="176"/>
      <c r="B23" s="49">
        <v>610</v>
      </c>
      <c r="C23" s="143" t="str">
        <f>IFERROR(VLOOKUP(B23,'Datos de Control'!$C$2:$D$864,2),"")</f>
        <v>Variación de existencias de mercaderías</v>
      </c>
      <c r="D23" s="730"/>
      <c r="E23" s="247">
        <v>0</v>
      </c>
      <c r="F23" s="152">
        <f t="shared" si="20"/>
        <v>0</v>
      </c>
      <c r="G23" s="247">
        <v>0</v>
      </c>
      <c r="H23" s="32">
        <f t="shared" si="20"/>
        <v>0</v>
      </c>
      <c r="I23" s="260">
        <f t="shared" si="21"/>
        <v>0</v>
      </c>
      <c r="J23" s="198" t="str">
        <f t="shared" si="4"/>
        <v xml:space="preserve"> </v>
      </c>
      <c r="K23" s="730"/>
      <c r="L23" s="247">
        <v>0</v>
      </c>
      <c r="M23" s="152" t="str">
        <f t="shared" si="22"/>
        <v/>
      </c>
      <c r="N23" s="247">
        <v>0</v>
      </c>
      <c r="O23" s="32" t="str">
        <f t="shared" si="23"/>
        <v/>
      </c>
      <c r="P23" s="260">
        <f t="shared" si="24"/>
        <v>0</v>
      </c>
      <c r="Q23" s="198" t="str">
        <f t="shared" si="5"/>
        <v xml:space="preserve"> </v>
      </c>
    </row>
    <row r="24" spans="1:17" ht="15.75" x14ac:dyDescent="0.25">
      <c r="A24" s="176"/>
      <c r="B24" s="49">
        <v>612</v>
      </c>
      <c r="C24" s="143" t="str">
        <f>IFERROR(VLOOKUP(B24,'Datos de Control'!$C$2:$D$864,2),"")</f>
        <v>Variación de existencias de otros aprovisionamientos</v>
      </c>
      <c r="D24" s="730"/>
      <c r="E24" s="247">
        <v>0</v>
      </c>
      <c r="F24" s="152">
        <f t="shared" si="20"/>
        <v>0</v>
      </c>
      <c r="G24" s="247">
        <v>0</v>
      </c>
      <c r="H24" s="32">
        <f t="shared" si="20"/>
        <v>0</v>
      </c>
      <c r="I24" s="260">
        <f t="shared" si="21"/>
        <v>0</v>
      </c>
      <c r="J24" s="198" t="str">
        <f t="shared" si="4"/>
        <v xml:space="preserve"> </v>
      </c>
      <c r="K24" s="730"/>
      <c r="L24" s="247">
        <v>0</v>
      </c>
      <c r="M24" s="152" t="str">
        <f t="shared" si="22"/>
        <v/>
      </c>
      <c r="N24" s="247">
        <v>0</v>
      </c>
      <c r="O24" s="32" t="str">
        <f t="shared" si="23"/>
        <v/>
      </c>
      <c r="P24" s="260">
        <f t="shared" si="24"/>
        <v>0</v>
      </c>
      <c r="Q24" s="198" t="str">
        <f t="shared" si="5"/>
        <v xml:space="preserve"> </v>
      </c>
    </row>
    <row r="25" spans="1:17" ht="15.75" thickBot="1" x14ac:dyDescent="0.3">
      <c r="A25" s="176"/>
      <c r="B25" s="49"/>
      <c r="C25" s="146" t="str">
        <f>IFERROR(VLOOKUP(B25,'Datos de Control'!$C$2:$D$864,2),"")</f>
        <v/>
      </c>
      <c r="D25" s="730"/>
      <c r="E25" s="247"/>
      <c r="F25" s="152">
        <f t="shared" si="20"/>
        <v>0</v>
      </c>
      <c r="G25" s="247"/>
      <c r="H25" s="32">
        <f t="shared" si="20"/>
        <v>0</v>
      </c>
      <c r="I25" s="261"/>
      <c r="J25" s="200" t="str">
        <f t="shared" si="4"/>
        <v xml:space="preserve"> </v>
      </c>
      <c r="K25" s="730"/>
      <c r="L25" s="247"/>
      <c r="M25" s="152" t="str">
        <f t="shared" si="22"/>
        <v/>
      </c>
      <c r="N25" s="247"/>
      <c r="O25" s="32" t="str">
        <f t="shared" si="23"/>
        <v/>
      </c>
      <c r="P25" s="261"/>
      <c r="Q25" s="200" t="str">
        <f t="shared" si="5"/>
        <v xml:space="preserve"> </v>
      </c>
    </row>
    <row r="26" spans="1:17" ht="17.25" thickBot="1" x14ac:dyDescent="0.3">
      <c r="A26" s="181"/>
      <c r="B26" s="164"/>
      <c r="C26" s="161" t="s">
        <v>23</v>
      </c>
      <c r="D26" s="730"/>
      <c r="E26" s="250">
        <f>+E4+E10+E14+E18</f>
        <v>600000</v>
      </c>
      <c r="F26" s="155">
        <f t="shared" si="20"/>
        <v>100</v>
      </c>
      <c r="G26" s="243">
        <f>+G4+G10+G14+G18</f>
        <v>450000</v>
      </c>
      <c r="H26" s="151">
        <f t="shared" ref="H26" si="25">IFERROR(G26*100/G$4,"")</f>
        <v>100</v>
      </c>
      <c r="I26" s="245">
        <f>+I4+I10+I14+I18</f>
        <v>150000</v>
      </c>
      <c r="J26" s="201">
        <f t="shared" si="4"/>
        <v>33.333333333333336</v>
      </c>
      <c r="K26" s="730"/>
      <c r="L26" s="244">
        <f>+L4+L10+L14+L18</f>
        <v>0</v>
      </c>
      <c r="M26" s="236" t="str">
        <f t="shared" si="22"/>
        <v/>
      </c>
      <c r="N26" s="244">
        <f>+N4+N10+N14+N18</f>
        <v>0</v>
      </c>
      <c r="O26" s="237" t="str">
        <f t="shared" si="23"/>
        <v/>
      </c>
      <c r="P26" s="246">
        <f>+P4+P10+P14+P18</f>
        <v>0</v>
      </c>
      <c r="Q26" s="238" t="str">
        <f t="shared" si="5"/>
        <v xml:space="preserve"> </v>
      </c>
    </row>
    <row r="27" spans="1:17" s="29" customFormat="1" ht="15.75" x14ac:dyDescent="0.25">
      <c r="A27" s="705" t="s">
        <v>24</v>
      </c>
      <c r="B27" s="706"/>
      <c r="C27" s="719"/>
      <c r="D27" s="730"/>
      <c r="E27" s="251">
        <f>SUM(E28:E31)</f>
        <v>0</v>
      </c>
      <c r="F27" s="154">
        <f t="shared" si="20"/>
        <v>0</v>
      </c>
      <c r="G27" s="249">
        <f>SUM(G28:G31)</f>
        <v>0</v>
      </c>
      <c r="H27" s="37">
        <f t="shared" ref="H27" si="26">IFERROR(G27*100/G$4,"")</f>
        <v>0</v>
      </c>
      <c r="I27" s="257">
        <f>+E27-G27</f>
        <v>0</v>
      </c>
      <c r="J27" s="202" t="str">
        <f t="shared" si="4"/>
        <v xml:space="preserve"> </v>
      </c>
      <c r="K27" s="730"/>
      <c r="L27" s="249">
        <f>SUM(L28:L31)</f>
        <v>0</v>
      </c>
      <c r="M27" s="154" t="str">
        <f t="shared" si="22"/>
        <v/>
      </c>
      <c r="N27" s="249">
        <f>SUM(N28:N31)</f>
        <v>0</v>
      </c>
      <c r="O27" s="37" t="str">
        <f t="shared" si="23"/>
        <v/>
      </c>
      <c r="P27" s="257">
        <f>+L27-N27</f>
        <v>0</v>
      </c>
      <c r="Q27" s="202" t="str">
        <f t="shared" si="5"/>
        <v xml:space="preserve"> </v>
      </c>
    </row>
    <row r="28" spans="1:17" ht="15.75" x14ac:dyDescent="0.25">
      <c r="A28" s="176"/>
      <c r="B28" s="49">
        <v>740</v>
      </c>
      <c r="C28" s="143" t="str">
        <f>IFERROR(VLOOKUP(B28,'Datos de Control'!$C$2:$D$864,2),"")</f>
        <v>Subvenciones, donaciones y legados a la explotación</v>
      </c>
      <c r="D28" s="730"/>
      <c r="E28" s="252">
        <v>0</v>
      </c>
      <c r="F28" s="152">
        <f t="shared" si="20"/>
        <v>0</v>
      </c>
      <c r="G28" s="247">
        <v>0</v>
      </c>
      <c r="H28" s="32">
        <f t="shared" ref="H28" si="27">IFERROR(G28*100/G$4,"")</f>
        <v>0</v>
      </c>
      <c r="I28" s="260">
        <f t="shared" ref="I28:I30" si="28">+E28-G28</f>
        <v>0</v>
      </c>
      <c r="J28" s="198" t="str">
        <f t="shared" si="4"/>
        <v xml:space="preserve"> </v>
      </c>
      <c r="K28" s="730"/>
      <c r="L28" s="247">
        <v>0</v>
      </c>
      <c r="M28" s="152" t="str">
        <f t="shared" si="22"/>
        <v/>
      </c>
      <c r="N28" s="247">
        <v>0</v>
      </c>
      <c r="O28" s="32" t="str">
        <f t="shared" si="23"/>
        <v/>
      </c>
      <c r="P28" s="260">
        <f t="shared" ref="P28:P30" si="29">+L28-N28</f>
        <v>0</v>
      </c>
      <c r="Q28" s="198" t="str">
        <f t="shared" si="5"/>
        <v xml:space="preserve"> </v>
      </c>
    </row>
    <row r="29" spans="1:17" ht="15.75" x14ac:dyDescent="0.25">
      <c r="A29" s="176"/>
      <c r="B29" s="49">
        <v>752</v>
      </c>
      <c r="C29" s="143" t="str">
        <f>IFERROR(VLOOKUP(B29,'Datos de Control'!$C$2:$D$864,2),"")</f>
        <v>Ingresos por arrendamientos</v>
      </c>
      <c r="D29" s="730"/>
      <c r="E29" s="252">
        <v>0</v>
      </c>
      <c r="F29" s="152">
        <f t="shared" si="20"/>
        <v>0</v>
      </c>
      <c r="G29" s="247">
        <v>0</v>
      </c>
      <c r="H29" s="32">
        <f t="shared" ref="H29" si="30">IFERROR(G29*100/G$4,"")</f>
        <v>0</v>
      </c>
      <c r="I29" s="260">
        <f t="shared" si="28"/>
        <v>0</v>
      </c>
      <c r="J29" s="198" t="str">
        <f t="shared" si="4"/>
        <v xml:space="preserve"> </v>
      </c>
      <c r="K29" s="730"/>
      <c r="L29" s="247">
        <v>0</v>
      </c>
      <c r="M29" s="152" t="str">
        <f t="shared" si="22"/>
        <v/>
      </c>
      <c r="N29" s="247">
        <v>0</v>
      </c>
      <c r="O29" s="32" t="str">
        <f t="shared" si="23"/>
        <v/>
      </c>
      <c r="P29" s="260">
        <f t="shared" si="29"/>
        <v>0</v>
      </c>
      <c r="Q29" s="198" t="str">
        <f t="shared" si="5"/>
        <v xml:space="preserve"> </v>
      </c>
    </row>
    <row r="30" spans="1:17" ht="15.75" x14ac:dyDescent="0.25">
      <c r="A30" s="176"/>
      <c r="B30" s="49">
        <v>759</v>
      </c>
      <c r="C30" s="143" t="str">
        <f>IFERROR(VLOOKUP(B30,'Datos de Control'!$C$2:$D$864,2),"")</f>
        <v>Ingresos por servicios diversos</v>
      </c>
      <c r="D30" s="730"/>
      <c r="E30" s="252">
        <v>0</v>
      </c>
      <c r="F30" s="152">
        <f t="shared" si="20"/>
        <v>0</v>
      </c>
      <c r="G30" s="247">
        <v>0</v>
      </c>
      <c r="H30" s="32">
        <f t="shared" ref="H30" si="31">IFERROR(G30*100/G$4,"")</f>
        <v>0</v>
      </c>
      <c r="I30" s="260">
        <f t="shared" si="28"/>
        <v>0</v>
      </c>
      <c r="J30" s="198" t="str">
        <f t="shared" si="4"/>
        <v xml:space="preserve"> </v>
      </c>
      <c r="K30" s="730"/>
      <c r="L30" s="247">
        <v>0</v>
      </c>
      <c r="M30" s="152" t="str">
        <f t="shared" si="22"/>
        <v/>
      </c>
      <c r="N30" s="247">
        <v>0</v>
      </c>
      <c r="O30" s="32" t="str">
        <f t="shared" si="23"/>
        <v/>
      </c>
      <c r="P30" s="260">
        <f t="shared" si="29"/>
        <v>0</v>
      </c>
      <c r="Q30" s="198" t="str">
        <f t="shared" si="5"/>
        <v xml:space="preserve"> </v>
      </c>
    </row>
    <row r="31" spans="1:17" x14ac:dyDescent="0.25">
      <c r="A31" s="178"/>
      <c r="B31" s="163"/>
      <c r="C31" s="148" t="str">
        <f>IFERROR(VLOOKUP(B31,'Datos de Control'!$C$2:$D$864,2),"")</f>
        <v/>
      </c>
      <c r="D31" s="730"/>
      <c r="E31" s="253"/>
      <c r="F31" s="153">
        <f t="shared" si="20"/>
        <v>0</v>
      </c>
      <c r="G31" s="248"/>
      <c r="H31" s="35">
        <f t="shared" ref="H31" si="32">IFERROR(G31*100/G$4,"")</f>
        <v>0</v>
      </c>
      <c r="I31" s="259"/>
      <c r="J31" s="199" t="str">
        <f t="shared" si="4"/>
        <v xml:space="preserve"> </v>
      </c>
      <c r="K31" s="730"/>
      <c r="L31" s="248"/>
      <c r="M31" s="153" t="str">
        <f t="shared" si="22"/>
        <v/>
      </c>
      <c r="N31" s="248"/>
      <c r="O31" s="35" t="str">
        <f t="shared" si="23"/>
        <v/>
      </c>
      <c r="P31" s="259"/>
      <c r="Q31" s="199" t="str">
        <f t="shared" si="5"/>
        <v xml:space="preserve"> </v>
      </c>
    </row>
    <row r="32" spans="1:17" s="29" customFormat="1" ht="15.75" x14ac:dyDescent="0.25">
      <c r="A32" s="705" t="s">
        <v>25</v>
      </c>
      <c r="B32" s="706"/>
      <c r="C32" s="719"/>
      <c r="D32" s="730"/>
      <c r="E32" s="251">
        <f>SUM(E33:E38)</f>
        <v>0</v>
      </c>
      <c r="F32" s="154">
        <f t="shared" si="20"/>
        <v>0</v>
      </c>
      <c r="G32" s="249">
        <f>SUM(G33:G38)</f>
        <v>0</v>
      </c>
      <c r="H32" s="37">
        <f t="shared" ref="H32" si="33">IFERROR(G32*100/G$4,"")</f>
        <v>0</v>
      </c>
      <c r="I32" s="257">
        <f>+E32-G32</f>
        <v>0</v>
      </c>
      <c r="J32" s="197" t="str">
        <f t="shared" si="4"/>
        <v xml:space="preserve"> </v>
      </c>
      <c r="K32" s="730"/>
      <c r="L32" s="249">
        <f>SUM(L33:L38)</f>
        <v>0</v>
      </c>
      <c r="M32" s="154" t="str">
        <f t="shared" si="22"/>
        <v/>
      </c>
      <c r="N32" s="249">
        <f>SUM(N33:N38)</f>
        <v>0</v>
      </c>
      <c r="O32" s="37" t="str">
        <f t="shared" si="23"/>
        <v/>
      </c>
      <c r="P32" s="257">
        <f>+L32-N32</f>
        <v>0</v>
      </c>
      <c r="Q32" s="197" t="str">
        <f t="shared" si="5"/>
        <v xml:space="preserve"> </v>
      </c>
    </row>
    <row r="33" spans="1:17" ht="15.75" x14ac:dyDescent="0.25">
      <c r="A33" s="176"/>
      <c r="B33" s="49">
        <v>640</v>
      </c>
      <c r="C33" s="143" t="str">
        <f>IFERROR(VLOOKUP(B33,'Datos de Control'!$C$2:$D$864,2),"")</f>
        <v>Sueldos y salarios</v>
      </c>
      <c r="D33" s="730"/>
      <c r="E33" s="252">
        <v>0</v>
      </c>
      <c r="F33" s="152">
        <f t="shared" si="20"/>
        <v>0</v>
      </c>
      <c r="G33" s="247">
        <v>0</v>
      </c>
      <c r="H33" s="32">
        <f t="shared" ref="H33" si="34">IFERROR(G33*100/G$4,"")</f>
        <v>0</v>
      </c>
      <c r="I33" s="260">
        <f t="shared" ref="I33:I37" si="35">+E33-G33</f>
        <v>0</v>
      </c>
      <c r="J33" s="198" t="str">
        <f t="shared" si="4"/>
        <v xml:space="preserve"> </v>
      </c>
      <c r="K33" s="730"/>
      <c r="L33" s="247">
        <v>0</v>
      </c>
      <c r="M33" s="152" t="str">
        <f t="shared" si="22"/>
        <v/>
      </c>
      <c r="N33" s="247">
        <v>0</v>
      </c>
      <c r="O33" s="32" t="str">
        <f t="shared" si="23"/>
        <v/>
      </c>
      <c r="P33" s="260">
        <f t="shared" ref="P33:P37" si="36">+L33-N33</f>
        <v>0</v>
      </c>
      <c r="Q33" s="198" t="str">
        <f t="shared" si="5"/>
        <v xml:space="preserve"> </v>
      </c>
    </row>
    <row r="34" spans="1:17" ht="15.75" x14ac:dyDescent="0.25">
      <c r="A34" s="176"/>
      <c r="B34" s="49">
        <v>641</v>
      </c>
      <c r="C34" s="143" t="str">
        <f>IFERROR(VLOOKUP(B34,'Datos de Control'!$C$2:$D$864,2),"")</f>
        <v>Indemnizaciones</v>
      </c>
      <c r="D34" s="730"/>
      <c r="E34" s="252">
        <v>0</v>
      </c>
      <c r="F34" s="152">
        <f t="shared" si="20"/>
        <v>0</v>
      </c>
      <c r="G34" s="247">
        <v>0</v>
      </c>
      <c r="H34" s="32">
        <f t="shared" ref="H34" si="37">IFERROR(G34*100/G$4,"")</f>
        <v>0</v>
      </c>
      <c r="I34" s="260">
        <f t="shared" si="35"/>
        <v>0</v>
      </c>
      <c r="J34" s="198" t="str">
        <f t="shared" si="4"/>
        <v xml:space="preserve"> </v>
      </c>
      <c r="K34" s="730"/>
      <c r="L34" s="247">
        <v>0</v>
      </c>
      <c r="M34" s="152" t="str">
        <f t="shared" si="22"/>
        <v/>
      </c>
      <c r="N34" s="247">
        <v>0</v>
      </c>
      <c r="O34" s="32" t="str">
        <f t="shared" si="23"/>
        <v/>
      </c>
      <c r="P34" s="260">
        <f t="shared" si="36"/>
        <v>0</v>
      </c>
      <c r="Q34" s="198" t="str">
        <f t="shared" si="5"/>
        <v xml:space="preserve"> </v>
      </c>
    </row>
    <row r="35" spans="1:17" ht="15.75" x14ac:dyDescent="0.25">
      <c r="A35" s="176"/>
      <c r="B35" s="49">
        <v>642</v>
      </c>
      <c r="C35" s="143" t="str">
        <f>IFERROR(VLOOKUP(B35,'Datos de Control'!$C$2:$D$864,2),"")</f>
        <v>Seguridad social a cargo de la empresa</v>
      </c>
      <c r="D35" s="730"/>
      <c r="E35" s="252">
        <v>0</v>
      </c>
      <c r="F35" s="152">
        <f t="shared" si="20"/>
        <v>0</v>
      </c>
      <c r="G35" s="247">
        <v>0</v>
      </c>
      <c r="H35" s="32">
        <f t="shared" ref="H35" si="38">IFERROR(G35*100/G$4,"")</f>
        <v>0</v>
      </c>
      <c r="I35" s="260">
        <f t="shared" si="35"/>
        <v>0</v>
      </c>
      <c r="J35" s="198" t="str">
        <f t="shared" si="4"/>
        <v xml:space="preserve"> </v>
      </c>
      <c r="K35" s="730"/>
      <c r="L35" s="247">
        <v>0</v>
      </c>
      <c r="M35" s="152" t="str">
        <f t="shared" si="22"/>
        <v/>
      </c>
      <c r="N35" s="247">
        <v>0</v>
      </c>
      <c r="O35" s="32" t="str">
        <f t="shared" si="23"/>
        <v/>
      </c>
      <c r="P35" s="260">
        <f t="shared" si="36"/>
        <v>0</v>
      </c>
      <c r="Q35" s="198" t="str">
        <f t="shared" si="5"/>
        <v xml:space="preserve"> </v>
      </c>
    </row>
    <row r="36" spans="1:17" ht="15.75" x14ac:dyDescent="0.25">
      <c r="A36" s="176"/>
      <c r="B36" s="49">
        <v>643</v>
      </c>
      <c r="C36" s="162" t="str">
        <f>IFERROR(VLOOKUP(B36,'Datos de Control'!$C$2:$D$864,2),"")</f>
        <v>Retribuciones a L.P. med. sist. aportación definida</v>
      </c>
      <c r="D36" s="730"/>
      <c r="E36" s="252">
        <v>0</v>
      </c>
      <c r="F36" s="152">
        <f t="shared" si="20"/>
        <v>0</v>
      </c>
      <c r="G36" s="247">
        <v>0</v>
      </c>
      <c r="H36" s="32">
        <f t="shared" ref="H36" si="39">IFERROR(G36*100/G$4,"")</f>
        <v>0</v>
      </c>
      <c r="I36" s="260">
        <f t="shared" si="35"/>
        <v>0</v>
      </c>
      <c r="J36" s="198" t="str">
        <f t="shared" si="4"/>
        <v xml:space="preserve"> </v>
      </c>
      <c r="K36" s="730"/>
      <c r="L36" s="247">
        <v>0</v>
      </c>
      <c r="M36" s="152" t="str">
        <f t="shared" si="22"/>
        <v/>
      </c>
      <c r="N36" s="247">
        <v>0</v>
      </c>
      <c r="O36" s="32" t="str">
        <f t="shared" si="23"/>
        <v/>
      </c>
      <c r="P36" s="260">
        <f t="shared" si="36"/>
        <v>0</v>
      </c>
      <c r="Q36" s="198" t="str">
        <f t="shared" si="5"/>
        <v xml:space="preserve"> </v>
      </c>
    </row>
    <row r="37" spans="1:17" ht="15.75" x14ac:dyDescent="0.25">
      <c r="A37" s="176"/>
      <c r="B37" s="49">
        <v>649</v>
      </c>
      <c r="C37" s="143" t="str">
        <f>IFERROR(VLOOKUP(B37,'Datos de Control'!$C$2:$D$864,2),"")</f>
        <v>Otros gastos sociales</v>
      </c>
      <c r="D37" s="730"/>
      <c r="E37" s="252">
        <v>0</v>
      </c>
      <c r="F37" s="152">
        <f t="shared" si="20"/>
        <v>0</v>
      </c>
      <c r="G37" s="247">
        <v>0</v>
      </c>
      <c r="H37" s="32">
        <f t="shared" ref="H37" si="40">IFERROR(G37*100/G$4,"")</f>
        <v>0</v>
      </c>
      <c r="I37" s="260">
        <f t="shared" si="35"/>
        <v>0</v>
      </c>
      <c r="J37" s="198" t="str">
        <f t="shared" si="4"/>
        <v xml:space="preserve"> </v>
      </c>
      <c r="K37" s="730"/>
      <c r="L37" s="247">
        <v>0</v>
      </c>
      <c r="M37" s="152" t="str">
        <f t="shared" si="22"/>
        <v/>
      </c>
      <c r="N37" s="247">
        <v>0</v>
      </c>
      <c r="O37" s="32" t="str">
        <f t="shared" si="23"/>
        <v/>
      </c>
      <c r="P37" s="260">
        <f t="shared" si="36"/>
        <v>0</v>
      </c>
      <c r="Q37" s="198" t="str">
        <f t="shared" si="5"/>
        <v xml:space="preserve"> </v>
      </c>
    </row>
    <row r="38" spans="1:17" x14ac:dyDescent="0.25">
      <c r="A38" s="178"/>
      <c r="B38" s="163"/>
      <c r="C38" s="148" t="str">
        <f>IFERROR(VLOOKUP(B38,'Datos de Control'!$C$2:$D$864,2),"")</f>
        <v/>
      </c>
      <c r="D38" s="730"/>
      <c r="E38" s="253"/>
      <c r="F38" s="153">
        <f t="shared" si="20"/>
        <v>0</v>
      </c>
      <c r="G38" s="248"/>
      <c r="H38" s="35">
        <f t="shared" ref="H38" si="41">IFERROR(G38*100/G$4,"")</f>
        <v>0</v>
      </c>
      <c r="I38" s="259"/>
      <c r="J38" s="199" t="str">
        <f t="shared" si="4"/>
        <v xml:space="preserve"> </v>
      </c>
      <c r="K38" s="730"/>
      <c r="L38" s="248"/>
      <c r="M38" s="153" t="str">
        <f t="shared" si="22"/>
        <v/>
      </c>
      <c r="N38" s="248"/>
      <c r="O38" s="35" t="str">
        <f t="shared" si="23"/>
        <v/>
      </c>
      <c r="P38" s="259"/>
      <c r="Q38" s="199" t="str">
        <f t="shared" si="5"/>
        <v xml:space="preserve"> </v>
      </c>
    </row>
    <row r="39" spans="1:17" s="29" customFormat="1" ht="15.75" x14ac:dyDescent="0.25">
      <c r="A39" s="705" t="s">
        <v>26</v>
      </c>
      <c r="B39" s="706"/>
      <c r="C39" s="719"/>
      <c r="D39" s="730"/>
      <c r="E39" s="251">
        <f>SUM(E40:E55)</f>
        <v>0</v>
      </c>
      <c r="F39" s="154">
        <f t="shared" si="20"/>
        <v>0</v>
      </c>
      <c r="G39" s="249">
        <f>SUM(G40:G55)</f>
        <v>0</v>
      </c>
      <c r="H39" s="37">
        <f t="shared" ref="H39" si="42">IFERROR(G39*100/G$4,"")</f>
        <v>0</v>
      </c>
      <c r="I39" s="257">
        <f>+E39-G39</f>
        <v>0</v>
      </c>
      <c r="J39" s="197" t="str">
        <f t="shared" si="4"/>
        <v xml:space="preserve"> </v>
      </c>
      <c r="K39" s="730"/>
      <c r="L39" s="249">
        <f>SUM(L40:L55)</f>
        <v>0</v>
      </c>
      <c r="M39" s="154" t="str">
        <f t="shared" si="22"/>
        <v/>
      </c>
      <c r="N39" s="249">
        <f>SUM(N40:N55)</f>
        <v>0</v>
      </c>
      <c r="O39" s="37" t="str">
        <f t="shared" si="23"/>
        <v/>
      </c>
      <c r="P39" s="257">
        <f>+L39-N39</f>
        <v>0</v>
      </c>
      <c r="Q39" s="197" t="str">
        <f t="shared" si="5"/>
        <v xml:space="preserve"> </v>
      </c>
    </row>
    <row r="40" spans="1:17" ht="15.75" x14ac:dyDescent="0.25">
      <c r="A40" s="176"/>
      <c r="B40" s="49">
        <v>620</v>
      </c>
      <c r="C40" s="143" t="str">
        <f>IFERROR(VLOOKUP(B40,'Datos de Control'!$C$2:$D$864,2),"")</f>
        <v>Gastos en investigación y desarrollo</v>
      </c>
      <c r="D40" s="730"/>
      <c r="E40" s="252">
        <v>0</v>
      </c>
      <c r="F40" s="152">
        <f t="shared" si="20"/>
        <v>0</v>
      </c>
      <c r="G40" s="247">
        <v>0</v>
      </c>
      <c r="H40" s="32">
        <f t="shared" ref="H40" si="43">IFERROR(G40*100/G$4,"")</f>
        <v>0</v>
      </c>
      <c r="I40" s="260">
        <f t="shared" ref="I40:I54" si="44">+E40-G40</f>
        <v>0</v>
      </c>
      <c r="J40" s="198" t="str">
        <f t="shared" si="4"/>
        <v xml:space="preserve"> </v>
      </c>
      <c r="K40" s="730"/>
      <c r="L40" s="247">
        <v>0</v>
      </c>
      <c r="M40" s="152" t="str">
        <f t="shared" si="22"/>
        <v/>
      </c>
      <c r="N40" s="247">
        <v>0</v>
      </c>
      <c r="O40" s="32" t="str">
        <f t="shared" si="23"/>
        <v/>
      </c>
      <c r="P40" s="260">
        <f t="shared" ref="P40:P54" si="45">+L40-N40</f>
        <v>0</v>
      </c>
      <c r="Q40" s="198" t="str">
        <f t="shared" si="5"/>
        <v xml:space="preserve"> </v>
      </c>
    </row>
    <row r="41" spans="1:17" ht="15.75" x14ac:dyDescent="0.25">
      <c r="A41" s="176"/>
      <c r="B41" s="49">
        <v>621</v>
      </c>
      <c r="C41" s="143" t="str">
        <f>IFERROR(VLOOKUP(B41,'Datos de Control'!$C$2:$D$864,2),"")</f>
        <v>Arrendamientos y cánones</v>
      </c>
      <c r="D41" s="730"/>
      <c r="E41" s="252">
        <v>0</v>
      </c>
      <c r="F41" s="152">
        <f t="shared" si="20"/>
        <v>0</v>
      </c>
      <c r="G41" s="247">
        <v>0</v>
      </c>
      <c r="H41" s="32">
        <f t="shared" ref="H41" si="46">IFERROR(G41*100/G$4,"")</f>
        <v>0</v>
      </c>
      <c r="I41" s="260">
        <f t="shared" si="44"/>
        <v>0</v>
      </c>
      <c r="J41" s="198" t="str">
        <f t="shared" si="4"/>
        <v xml:space="preserve"> </v>
      </c>
      <c r="K41" s="730"/>
      <c r="L41" s="247">
        <v>0</v>
      </c>
      <c r="M41" s="152" t="str">
        <f t="shared" si="22"/>
        <v/>
      </c>
      <c r="N41" s="247">
        <v>0</v>
      </c>
      <c r="O41" s="32" t="str">
        <f t="shared" si="23"/>
        <v/>
      </c>
      <c r="P41" s="260">
        <f t="shared" si="45"/>
        <v>0</v>
      </c>
      <c r="Q41" s="198" t="str">
        <f t="shared" si="5"/>
        <v xml:space="preserve"> </v>
      </c>
    </row>
    <row r="42" spans="1:17" ht="15.75" x14ac:dyDescent="0.25">
      <c r="A42" s="176"/>
      <c r="B42" s="49">
        <v>622</v>
      </c>
      <c r="C42" s="143" t="str">
        <f>IFERROR(VLOOKUP(B42,'Datos de Control'!$C$2:$D$864,2),"")</f>
        <v>Reparaciones y conservación</v>
      </c>
      <c r="D42" s="730"/>
      <c r="E42" s="252">
        <v>0</v>
      </c>
      <c r="F42" s="152">
        <f t="shared" si="20"/>
        <v>0</v>
      </c>
      <c r="G42" s="247">
        <v>0</v>
      </c>
      <c r="H42" s="32">
        <f t="shared" ref="H42" si="47">IFERROR(G42*100/G$4,"")</f>
        <v>0</v>
      </c>
      <c r="I42" s="260">
        <f t="shared" si="44"/>
        <v>0</v>
      </c>
      <c r="J42" s="198" t="str">
        <f t="shared" si="4"/>
        <v xml:space="preserve"> </v>
      </c>
      <c r="K42" s="730"/>
      <c r="L42" s="247">
        <v>0</v>
      </c>
      <c r="M42" s="152" t="str">
        <f t="shared" si="22"/>
        <v/>
      </c>
      <c r="N42" s="247">
        <v>0</v>
      </c>
      <c r="O42" s="32" t="str">
        <f t="shared" si="23"/>
        <v/>
      </c>
      <c r="P42" s="260">
        <f t="shared" si="45"/>
        <v>0</v>
      </c>
      <c r="Q42" s="198" t="str">
        <f t="shared" si="5"/>
        <v xml:space="preserve"> </v>
      </c>
    </row>
    <row r="43" spans="1:17" ht="15.75" x14ac:dyDescent="0.25">
      <c r="A43" s="176"/>
      <c r="B43" s="49">
        <v>623</v>
      </c>
      <c r="C43" s="143" t="str">
        <f>IFERROR(VLOOKUP(B43,'Datos de Control'!$C$2:$D$864,2),"")</f>
        <v>Servicios de profesionales independientes</v>
      </c>
      <c r="D43" s="730"/>
      <c r="E43" s="252">
        <v>0</v>
      </c>
      <c r="F43" s="152">
        <f t="shared" si="20"/>
        <v>0</v>
      </c>
      <c r="G43" s="247">
        <v>0</v>
      </c>
      <c r="H43" s="32">
        <f t="shared" ref="H43" si="48">IFERROR(G43*100/G$4,"")</f>
        <v>0</v>
      </c>
      <c r="I43" s="260">
        <f t="shared" si="44"/>
        <v>0</v>
      </c>
      <c r="J43" s="198" t="str">
        <f t="shared" si="4"/>
        <v xml:space="preserve"> </v>
      </c>
      <c r="K43" s="730"/>
      <c r="L43" s="247">
        <v>0</v>
      </c>
      <c r="M43" s="152" t="str">
        <f t="shared" si="22"/>
        <v/>
      </c>
      <c r="N43" s="247">
        <v>0</v>
      </c>
      <c r="O43" s="32" t="str">
        <f t="shared" si="23"/>
        <v/>
      </c>
      <c r="P43" s="260">
        <f t="shared" si="45"/>
        <v>0</v>
      </c>
      <c r="Q43" s="198" t="str">
        <f t="shared" si="5"/>
        <v xml:space="preserve"> </v>
      </c>
    </row>
    <row r="44" spans="1:17" ht="15.75" x14ac:dyDescent="0.25">
      <c r="A44" s="176"/>
      <c r="B44" s="49">
        <v>624</v>
      </c>
      <c r="C44" s="143" t="str">
        <f>IFERROR(VLOOKUP(B44,'Datos de Control'!$C$2:$D$864,2),"")</f>
        <v>Transportes</v>
      </c>
      <c r="D44" s="730"/>
      <c r="E44" s="252">
        <v>0</v>
      </c>
      <c r="F44" s="152">
        <f t="shared" si="20"/>
        <v>0</v>
      </c>
      <c r="G44" s="247">
        <v>0</v>
      </c>
      <c r="H44" s="32">
        <f t="shared" ref="H44" si="49">IFERROR(G44*100/G$4,"")</f>
        <v>0</v>
      </c>
      <c r="I44" s="260">
        <f t="shared" si="44"/>
        <v>0</v>
      </c>
      <c r="J44" s="198" t="str">
        <f t="shared" si="4"/>
        <v xml:space="preserve"> </v>
      </c>
      <c r="K44" s="730"/>
      <c r="L44" s="247">
        <v>0</v>
      </c>
      <c r="M44" s="152" t="str">
        <f t="shared" si="22"/>
        <v/>
      </c>
      <c r="N44" s="247">
        <v>0</v>
      </c>
      <c r="O44" s="32" t="str">
        <f t="shared" si="23"/>
        <v/>
      </c>
      <c r="P44" s="260">
        <f t="shared" si="45"/>
        <v>0</v>
      </c>
      <c r="Q44" s="198" t="str">
        <f t="shared" si="5"/>
        <v xml:space="preserve"> </v>
      </c>
    </row>
    <row r="45" spans="1:17" ht="15.75" x14ac:dyDescent="0.25">
      <c r="A45" s="176"/>
      <c r="B45" s="49">
        <v>625</v>
      </c>
      <c r="C45" s="143" t="str">
        <f>IFERROR(VLOOKUP(B45,'Datos de Control'!$C$2:$D$864,2),"")</f>
        <v>Primas de seguros</v>
      </c>
      <c r="D45" s="730"/>
      <c r="E45" s="252">
        <v>0</v>
      </c>
      <c r="F45" s="152">
        <f t="shared" si="20"/>
        <v>0</v>
      </c>
      <c r="G45" s="247">
        <v>0</v>
      </c>
      <c r="H45" s="32">
        <f t="shared" ref="H45" si="50">IFERROR(G45*100/G$4,"")</f>
        <v>0</v>
      </c>
      <c r="I45" s="260">
        <f t="shared" si="44"/>
        <v>0</v>
      </c>
      <c r="J45" s="198" t="str">
        <f t="shared" si="4"/>
        <v xml:space="preserve"> </v>
      </c>
      <c r="K45" s="730"/>
      <c r="L45" s="247">
        <v>0</v>
      </c>
      <c r="M45" s="152" t="str">
        <f t="shared" si="22"/>
        <v/>
      </c>
      <c r="N45" s="247">
        <v>0</v>
      </c>
      <c r="O45" s="32" t="str">
        <f t="shared" si="23"/>
        <v/>
      </c>
      <c r="P45" s="260">
        <f t="shared" si="45"/>
        <v>0</v>
      </c>
      <c r="Q45" s="198" t="str">
        <f t="shared" si="5"/>
        <v xml:space="preserve"> </v>
      </c>
    </row>
    <row r="46" spans="1:17" ht="15.75" x14ac:dyDescent="0.25">
      <c r="A46" s="176"/>
      <c r="B46" s="49">
        <v>626</v>
      </c>
      <c r="C46" s="143" t="str">
        <f>IFERROR(VLOOKUP(B46,'Datos de Control'!$C$2:$D$864,2),"")</f>
        <v>Servicios bancarios y similares</v>
      </c>
      <c r="D46" s="730"/>
      <c r="E46" s="252">
        <v>0</v>
      </c>
      <c r="F46" s="152">
        <f t="shared" si="20"/>
        <v>0</v>
      </c>
      <c r="G46" s="247">
        <v>0</v>
      </c>
      <c r="H46" s="32">
        <f t="shared" ref="H46" si="51">IFERROR(G46*100/G$4,"")</f>
        <v>0</v>
      </c>
      <c r="I46" s="260">
        <f t="shared" si="44"/>
        <v>0</v>
      </c>
      <c r="J46" s="198" t="str">
        <f t="shared" si="4"/>
        <v xml:space="preserve"> </v>
      </c>
      <c r="K46" s="730"/>
      <c r="L46" s="247">
        <v>0</v>
      </c>
      <c r="M46" s="152" t="str">
        <f t="shared" si="22"/>
        <v/>
      </c>
      <c r="N46" s="247">
        <v>0</v>
      </c>
      <c r="O46" s="32" t="str">
        <f t="shared" si="23"/>
        <v/>
      </c>
      <c r="P46" s="260">
        <f t="shared" si="45"/>
        <v>0</v>
      </c>
      <c r="Q46" s="198" t="str">
        <f t="shared" si="5"/>
        <v xml:space="preserve"> </v>
      </c>
    </row>
    <row r="47" spans="1:17" ht="15.75" x14ac:dyDescent="0.25">
      <c r="A47" s="176"/>
      <c r="B47" s="49">
        <v>627</v>
      </c>
      <c r="C47" s="143" t="str">
        <f>IFERROR(VLOOKUP(B47,'Datos de Control'!$C$2:$D$864,2),"")</f>
        <v>Publicidad, propaganda y relaciones públicas</v>
      </c>
      <c r="D47" s="730"/>
      <c r="E47" s="252">
        <v>0</v>
      </c>
      <c r="F47" s="152">
        <f t="shared" si="20"/>
        <v>0</v>
      </c>
      <c r="G47" s="247">
        <v>0</v>
      </c>
      <c r="H47" s="32">
        <f t="shared" ref="H47" si="52">IFERROR(G47*100/G$4,"")</f>
        <v>0</v>
      </c>
      <c r="I47" s="260">
        <f t="shared" si="44"/>
        <v>0</v>
      </c>
      <c r="J47" s="198" t="str">
        <f t="shared" si="4"/>
        <v xml:space="preserve"> </v>
      </c>
      <c r="K47" s="730"/>
      <c r="L47" s="247">
        <v>0</v>
      </c>
      <c r="M47" s="152" t="str">
        <f t="shared" si="22"/>
        <v/>
      </c>
      <c r="N47" s="247">
        <v>0</v>
      </c>
      <c r="O47" s="32" t="str">
        <f t="shared" si="23"/>
        <v/>
      </c>
      <c r="P47" s="260">
        <f t="shared" si="45"/>
        <v>0</v>
      </c>
      <c r="Q47" s="198" t="str">
        <f t="shared" si="5"/>
        <v xml:space="preserve"> </v>
      </c>
    </row>
    <row r="48" spans="1:17" ht="15.75" x14ac:dyDescent="0.25">
      <c r="A48" s="176"/>
      <c r="B48" s="49">
        <v>628</v>
      </c>
      <c r="C48" s="143" t="str">
        <f>IFERROR(VLOOKUP(B48,'Datos de Control'!$C$2:$D$864,2),"")</f>
        <v>Suministros</v>
      </c>
      <c r="D48" s="730"/>
      <c r="E48" s="252">
        <v>0</v>
      </c>
      <c r="F48" s="152">
        <f t="shared" si="20"/>
        <v>0</v>
      </c>
      <c r="G48" s="247">
        <v>0</v>
      </c>
      <c r="H48" s="32">
        <f t="shared" ref="H48" si="53">IFERROR(G48*100/G$4,"")</f>
        <v>0</v>
      </c>
      <c r="I48" s="260">
        <f t="shared" si="44"/>
        <v>0</v>
      </c>
      <c r="J48" s="198" t="str">
        <f t="shared" si="4"/>
        <v xml:space="preserve"> </v>
      </c>
      <c r="K48" s="730"/>
      <c r="L48" s="247">
        <v>0</v>
      </c>
      <c r="M48" s="152" t="str">
        <f t="shared" si="22"/>
        <v/>
      </c>
      <c r="N48" s="247">
        <v>0</v>
      </c>
      <c r="O48" s="32" t="str">
        <f t="shared" si="23"/>
        <v/>
      </c>
      <c r="P48" s="260">
        <f t="shared" si="45"/>
        <v>0</v>
      </c>
      <c r="Q48" s="198" t="str">
        <f t="shared" si="5"/>
        <v xml:space="preserve"> </v>
      </c>
    </row>
    <row r="49" spans="1:17" ht="15.75" x14ac:dyDescent="0.25">
      <c r="A49" s="176"/>
      <c r="B49" s="49">
        <v>629</v>
      </c>
      <c r="C49" s="143" t="str">
        <f>IFERROR(VLOOKUP(B49,'Datos de Control'!$C$2:$D$864,2),"")</f>
        <v>Otros servicios</v>
      </c>
      <c r="D49" s="730"/>
      <c r="E49" s="252">
        <v>0</v>
      </c>
      <c r="F49" s="152">
        <f t="shared" si="20"/>
        <v>0</v>
      </c>
      <c r="G49" s="247">
        <v>0</v>
      </c>
      <c r="H49" s="32">
        <f t="shared" ref="H49" si="54">IFERROR(G49*100/G$4,"")</f>
        <v>0</v>
      </c>
      <c r="I49" s="260">
        <f t="shared" si="44"/>
        <v>0</v>
      </c>
      <c r="J49" s="198" t="str">
        <f t="shared" si="4"/>
        <v xml:space="preserve"> </v>
      </c>
      <c r="K49" s="730"/>
      <c r="L49" s="247">
        <v>0</v>
      </c>
      <c r="M49" s="152" t="str">
        <f t="shared" si="22"/>
        <v/>
      </c>
      <c r="N49" s="247">
        <v>0</v>
      </c>
      <c r="O49" s="32" t="str">
        <f t="shared" si="23"/>
        <v/>
      </c>
      <c r="P49" s="260">
        <f t="shared" si="45"/>
        <v>0</v>
      </c>
      <c r="Q49" s="198" t="str">
        <f t="shared" si="5"/>
        <v xml:space="preserve"> </v>
      </c>
    </row>
    <row r="50" spans="1:17" ht="15.75" x14ac:dyDescent="0.25">
      <c r="A50" s="176"/>
      <c r="B50" s="49">
        <v>631</v>
      </c>
      <c r="C50" s="143" t="str">
        <f>IFERROR(VLOOKUP(B50,'Datos de Control'!$C$2:$D$864,2),"")</f>
        <v>Otros tributos</v>
      </c>
      <c r="D50" s="730"/>
      <c r="E50" s="252">
        <v>0</v>
      </c>
      <c r="F50" s="152">
        <f t="shared" si="20"/>
        <v>0</v>
      </c>
      <c r="G50" s="247">
        <v>0</v>
      </c>
      <c r="H50" s="32">
        <f t="shared" ref="H50" si="55">IFERROR(G50*100/G$4,"")</f>
        <v>0</v>
      </c>
      <c r="I50" s="260">
        <f t="shared" si="44"/>
        <v>0</v>
      </c>
      <c r="J50" s="198" t="str">
        <f t="shared" si="4"/>
        <v xml:space="preserve"> </v>
      </c>
      <c r="K50" s="730"/>
      <c r="L50" s="247">
        <v>0</v>
      </c>
      <c r="M50" s="152" t="str">
        <f t="shared" si="22"/>
        <v/>
      </c>
      <c r="N50" s="247">
        <v>0</v>
      </c>
      <c r="O50" s="32" t="str">
        <f t="shared" si="23"/>
        <v/>
      </c>
      <c r="P50" s="260">
        <f t="shared" si="45"/>
        <v>0</v>
      </c>
      <c r="Q50" s="198" t="str">
        <f t="shared" si="5"/>
        <v xml:space="preserve"> </v>
      </c>
    </row>
    <row r="51" spans="1:17" ht="15.75" x14ac:dyDescent="0.25">
      <c r="A51" s="176"/>
      <c r="B51" s="49">
        <v>650</v>
      </c>
      <c r="C51" s="143" t="str">
        <f>IFERROR(VLOOKUP(B51,'Datos de Control'!$C$2:$D$864,2),"")</f>
        <v>Pérdidas de créditos comerciales</v>
      </c>
      <c r="D51" s="730"/>
      <c r="E51" s="252">
        <v>0</v>
      </c>
      <c r="F51" s="152">
        <f t="shared" si="20"/>
        <v>0</v>
      </c>
      <c r="G51" s="247">
        <v>0</v>
      </c>
      <c r="H51" s="32">
        <f t="shared" ref="H51" si="56">IFERROR(G51*100/G$4,"")</f>
        <v>0</v>
      </c>
      <c r="I51" s="260">
        <f t="shared" si="44"/>
        <v>0</v>
      </c>
      <c r="J51" s="198" t="str">
        <f t="shared" si="4"/>
        <v xml:space="preserve"> </v>
      </c>
      <c r="K51" s="730"/>
      <c r="L51" s="247">
        <v>0</v>
      </c>
      <c r="M51" s="152" t="str">
        <f t="shared" si="22"/>
        <v/>
      </c>
      <c r="N51" s="247">
        <v>0</v>
      </c>
      <c r="O51" s="32" t="str">
        <f t="shared" si="23"/>
        <v/>
      </c>
      <c r="P51" s="260">
        <f t="shared" si="45"/>
        <v>0</v>
      </c>
      <c r="Q51" s="198" t="str">
        <f t="shared" si="5"/>
        <v xml:space="preserve"> </v>
      </c>
    </row>
    <row r="52" spans="1:17" ht="15.75" x14ac:dyDescent="0.25">
      <c r="A52" s="176"/>
      <c r="B52" s="49">
        <v>694</v>
      </c>
      <c r="C52" s="143" t="str">
        <f>IFERROR(VLOOKUP(B52,'Datos de Control'!$C$2:$D$864,2),"")</f>
        <v>Pérdidas por deterioro de créditos op. incobrables</v>
      </c>
      <c r="D52" s="730"/>
      <c r="E52" s="252">
        <v>0</v>
      </c>
      <c r="F52" s="152">
        <f t="shared" si="20"/>
        <v>0</v>
      </c>
      <c r="G52" s="247">
        <v>0</v>
      </c>
      <c r="H52" s="32">
        <f t="shared" ref="H52" si="57">IFERROR(G52*100/G$4,"")</f>
        <v>0</v>
      </c>
      <c r="I52" s="260">
        <f t="shared" si="44"/>
        <v>0</v>
      </c>
      <c r="J52" s="198" t="str">
        <f t="shared" si="4"/>
        <v xml:space="preserve"> </v>
      </c>
      <c r="K52" s="730"/>
      <c r="L52" s="247">
        <v>0</v>
      </c>
      <c r="M52" s="152" t="str">
        <f t="shared" si="22"/>
        <v/>
      </c>
      <c r="N52" s="247">
        <v>0</v>
      </c>
      <c r="O52" s="32" t="str">
        <f t="shared" si="23"/>
        <v/>
      </c>
      <c r="P52" s="260">
        <f t="shared" si="45"/>
        <v>0</v>
      </c>
      <c r="Q52" s="198" t="str">
        <f t="shared" si="5"/>
        <v xml:space="preserve"> </v>
      </c>
    </row>
    <row r="53" spans="1:17" ht="15.75" x14ac:dyDescent="0.25">
      <c r="A53" s="176"/>
      <c r="B53" s="49">
        <v>678</v>
      </c>
      <c r="C53" s="143" t="str">
        <f>IFERROR(VLOOKUP(B53,'Datos de Control'!$C$2:$D$864,2),"")</f>
        <v>Gastos excepcionales</v>
      </c>
      <c r="D53" s="730"/>
      <c r="E53" s="252">
        <v>0</v>
      </c>
      <c r="F53" s="152">
        <f t="shared" si="20"/>
        <v>0</v>
      </c>
      <c r="G53" s="247">
        <v>0</v>
      </c>
      <c r="H53" s="32">
        <f t="shared" ref="H53" si="58">IFERROR(G53*100/G$4,"")</f>
        <v>0</v>
      </c>
      <c r="I53" s="260">
        <f t="shared" si="44"/>
        <v>0</v>
      </c>
      <c r="J53" s="198" t="str">
        <f t="shared" si="4"/>
        <v xml:space="preserve"> </v>
      </c>
      <c r="K53" s="730"/>
      <c r="L53" s="247">
        <v>0</v>
      </c>
      <c r="M53" s="152" t="str">
        <f t="shared" si="22"/>
        <v/>
      </c>
      <c r="N53" s="247">
        <v>0</v>
      </c>
      <c r="O53" s="32" t="str">
        <f t="shared" si="23"/>
        <v/>
      </c>
      <c r="P53" s="260">
        <f t="shared" si="45"/>
        <v>0</v>
      </c>
      <c r="Q53" s="198" t="str">
        <f t="shared" si="5"/>
        <v xml:space="preserve"> </v>
      </c>
    </row>
    <row r="54" spans="1:17" ht="15.75" x14ac:dyDescent="0.25">
      <c r="A54" s="176"/>
      <c r="B54" s="49">
        <v>778</v>
      </c>
      <c r="C54" s="143" t="str">
        <f>IFERROR(VLOOKUP(B54,'Datos de Control'!$C$2:$D$864,2),"")</f>
        <v>Ingresos excepcionales</v>
      </c>
      <c r="D54" s="730"/>
      <c r="E54" s="252">
        <v>0</v>
      </c>
      <c r="F54" s="152">
        <f t="shared" si="20"/>
        <v>0</v>
      </c>
      <c r="G54" s="247">
        <v>0</v>
      </c>
      <c r="H54" s="32">
        <f t="shared" ref="H54" si="59">IFERROR(G54*100/G$4,"")</f>
        <v>0</v>
      </c>
      <c r="I54" s="260">
        <f t="shared" si="44"/>
        <v>0</v>
      </c>
      <c r="J54" s="198" t="str">
        <f t="shared" si="4"/>
        <v xml:space="preserve"> </v>
      </c>
      <c r="K54" s="730"/>
      <c r="L54" s="247">
        <v>0</v>
      </c>
      <c r="M54" s="152" t="str">
        <f t="shared" si="22"/>
        <v/>
      </c>
      <c r="N54" s="247">
        <v>0</v>
      </c>
      <c r="O54" s="32" t="str">
        <f t="shared" si="23"/>
        <v/>
      </c>
      <c r="P54" s="260">
        <f t="shared" si="45"/>
        <v>0</v>
      </c>
      <c r="Q54" s="198" t="str">
        <f t="shared" si="5"/>
        <v xml:space="preserve"> </v>
      </c>
    </row>
    <row r="55" spans="1:17" x14ac:dyDescent="0.25">
      <c r="A55" s="178"/>
      <c r="B55" s="163"/>
      <c r="C55" s="148" t="str">
        <f>IFERROR(VLOOKUP(B55,'Datos de Control'!$C$2:$D$864,2),"")</f>
        <v/>
      </c>
      <c r="D55" s="730"/>
      <c r="E55" s="253"/>
      <c r="F55" s="153">
        <f t="shared" si="20"/>
        <v>0</v>
      </c>
      <c r="G55" s="248"/>
      <c r="H55" s="35">
        <f t="shared" ref="H55" si="60">IFERROR(G55*100/G$4,"")</f>
        <v>0</v>
      </c>
      <c r="I55" s="259"/>
      <c r="J55" s="199" t="str">
        <f t="shared" si="4"/>
        <v xml:space="preserve"> </v>
      </c>
      <c r="K55" s="730"/>
      <c r="L55" s="248"/>
      <c r="M55" s="153" t="str">
        <f t="shared" si="22"/>
        <v/>
      </c>
      <c r="N55" s="248"/>
      <c r="O55" s="35" t="str">
        <f t="shared" si="23"/>
        <v/>
      </c>
      <c r="P55" s="259"/>
      <c r="Q55" s="199" t="str">
        <f t="shared" si="5"/>
        <v xml:space="preserve"> </v>
      </c>
    </row>
    <row r="56" spans="1:17" s="29" customFormat="1" ht="15.75" x14ac:dyDescent="0.25">
      <c r="A56" s="705" t="s">
        <v>27</v>
      </c>
      <c r="B56" s="706"/>
      <c r="C56" s="719"/>
      <c r="D56" s="730"/>
      <c r="E56" s="251">
        <f>SUM(E57:E60)</f>
        <v>0</v>
      </c>
      <c r="F56" s="154">
        <f t="shared" si="20"/>
        <v>0</v>
      </c>
      <c r="G56" s="249">
        <f>SUM(G57:G60)</f>
        <v>0</v>
      </c>
      <c r="H56" s="37">
        <f t="shared" ref="H56" si="61">IFERROR(G56*100/G$4,"")</f>
        <v>0</v>
      </c>
      <c r="I56" s="257">
        <f>+E56-G56</f>
        <v>0</v>
      </c>
      <c r="J56" s="197" t="str">
        <f t="shared" si="4"/>
        <v xml:space="preserve"> </v>
      </c>
      <c r="K56" s="730"/>
      <c r="L56" s="249">
        <f>SUM(L57:L60)</f>
        <v>0</v>
      </c>
      <c r="M56" s="154" t="str">
        <f t="shared" si="22"/>
        <v/>
      </c>
      <c r="N56" s="249">
        <f>SUM(N57:N60)</f>
        <v>0</v>
      </c>
      <c r="O56" s="37" t="str">
        <f t="shared" si="23"/>
        <v/>
      </c>
      <c r="P56" s="257">
        <f>+L56-N56</f>
        <v>0</v>
      </c>
      <c r="Q56" s="197" t="str">
        <f t="shared" si="5"/>
        <v xml:space="preserve"> </v>
      </c>
    </row>
    <row r="57" spans="1:17" ht="15.75" x14ac:dyDescent="0.25">
      <c r="A57" s="176"/>
      <c r="B57" s="49">
        <v>680</v>
      </c>
      <c r="C57" s="143" t="str">
        <f>IFERROR(VLOOKUP(B57,'Datos de Control'!$C$2:$D$864,2),"")</f>
        <v>Amortización del inmovilizado intangible</v>
      </c>
      <c r="D57" s="730"/>
      <c r="E57" s="252">
        <v>0</v>
      </c>
      <c r="F57" s="152">
        <f t="shared" si="20"/>
        <v>0</v>
      </c>
      <c r="G57" s="247">
        <v>0</v>
      </c>
      <c r="H57" s="32">
        <f t="shared" ref="H57" si="62">IFERROR(G57*100/G$4,"")</f>
        <v>0</v>
      </c>
      <c r="I57" s="260">
        <f t="shared" ref="I57:I59" si="63">+E57-G57</f>
        <v>0</v>
      </c>
      <c r="J57" s="198" t="str">
        <f t="shared" si="4"/>
        <v xml:space="preserve"> </v>
      </c>
      <c r="K57" s="730"/>
      <c r="L57" s="247">
        <v>0</v>
      </c>
      <c r="M57" s="152" t="str">
        <f t="shared" si="22"/>
        <v/>
      </c>
      <c r="N57" s="247">
        <v>0</v>
      </c>
      <c r="O57" s="32" t="str">
        <f t="shared" si="23"/>
        <v/>
      </c>
      <c r="P57" s="260">
        <f t="shared" ref="P57:P59" si="64">+L57-N57</f>
        <v>0</v>
      </c>
      <c r="Q57" s="198" t="str">
        <f t="shared" si="5"/>
        <v xml:space="preserve"> </v>
      </c>
    </row>
    <row r="58" spans="1:17" ht="15.75" x14ac:dyDescent="0.25">
      <c r="A58" s="176"/>
      <c r="B58" s="49">
        <v>681</v>
      </c>
      <c r="C58" s="143" t="str">
        <f>IFERROR(VLOOKUP(B58,'Datos de Control'!$C$2:$D$864,2),"")</f>
        <v>Amortización del inmovilizado material</v>
      </c>
      <c r="D58" s="730"/>
      <c r="E58" s="252">
        <v>0</v>
      </c>
      <c r="F58" s="152">
        <f t="shared" si="20"/>
        <v>0</v>
      </c>
      <c r="G58" s="247">
        <v>0</v>
      </c>
      <c r="H58" s="32">
        <f t="shared" ref="H58" si="65">IFERROR(G58*100/G$4,"")</f>
        <v>0</v>
      </c>
      <c r="I58" s="260">
        <f t="shared" si="63"/>
        <v>0</v>
      </c>
      <c r="J58" s="198" t="str">
        <f t="shared" si="4"/>
        <v xml:space="preserve"> </v>
      </c>
      <c r="K58" s="730"/>
      <c r="L58" s="247">
        <v>0</v>
      </c>
      <c r="M58" s="152" t="str">
        <f t="shared" si="22"/>
        <v/>
      </c>
      <c r="N58" s="247">
        <v>0</v>
      </c>
      <c r="O58" s="32" t="str">
        <f t="shared" si="23"/>
        <v/>
      </c>
      <c r="P58" s="260">
        <f t="shared" si="64"/>
        <v>0</v>
      </c>
      <c r="Q58" s="198" t="str">
        <f t="shared" si="5"/>
        <v xml:space="preserve"> </v>
      </c>
    </row>
    <row r="59" spans="1:17" ht="15.75" x14ac:dyDescent="0.25">
      <c r="A59" s="176"/>
      <c r="B59" s="49">
        <v>682</v>
      </c>
      <c r="C59" s="143" t="str">
        <f>IFERROR(VLOOKUP(B59,'Datos de Control'!$C$2:$D$864,2),"")</f>
        <v>Amortización e las inversiones inmobiliarias</v>
      </c>
      <c r="D59" s="730"/>
      <c r="E59" s="252">
        <v>0</v>
      </c>
      <c r="F59" s="152">
        <f t="shared" si="20"/>
        <v>0</v>
      </c>
      <c r="G59" s="247">
        <v>0</v>
      </c>
      <c r="H59" s="32">
        <f t="shared" ref="H59" si="66">IFERROR(G59*100/G$4,"")</f>
        <v>0</v>
      </c>
      <c r="I59" s="260">
        <f t="shared" si="63"/>
        <v>0</v>
      </c>
      <c r="J59" s="198" t="str">
        <f t="shared" si="4"/>
        <v xml:space="preserve"> </v>
      </c>
      <c r="K59" s="730"/>
      <c r="L59" s="247">
        <v>0</v>
      </c>
      <c r="M59" s="152" t="str">
        <f t="shared" si="22"/>
        <v/>
      </c>
      <c r="N59" s="247">
        <v>0</v>
      </c>
      <c r="O59" s="32" t="str">
        <f t="shared" si="23"/>
        <v/>
      </c>
      <c r="P59" s="260">
        <f t="shared" si="64"/>
        <v>0</v>
      </c>
      <c r="Q59" s="198" t="str">
        <f t="shared" si="5"/>
        <v xml:space="preserve"> </v>
      </c>
    </row>
    <row r="60" spans="1:17" x14ac:dyDescent="0.25">
      <c r="A60" s="178"/>
      <c r="B60" s="163"/>
      <c r="C60" s="148" t="str">
        <f>IFERROR(VLOOKUP(B60,'Datos de Control'!$C$2:$D$864,2),"")</f>
        <v/>
      </c>
      <c r="D60" s="730"/>
      <c r="E60" s="253"/>
      <c r="F60" s="153">
        <f t="shared" si="20"/>
        <v>0</v>
      </c>
      <c r="G60" s="248"/>
      <c r="H60" s="35">
        <f t="shared" ref="H60" si="67">IFERROR(G60*100/G$4,"")</f>
        <v>0</v>
      </c>
      <c r="I60" s="259"/>
      <c r="J60" s="199" t="str">
        <f t="shared" si="4"/>
        <v xml:space="preserve"> </v>
      </c>
      <c r="K60" s="730"/>
      <c r="L60" s="248"/>
      <c r="M60" s="153" t="str">
        <f t="shared" si="22"/>
        <v/>
      </c>
      <c r="N60" s="248"/>
      <c r="O60" s="35" t="str">
        <f t="shared" si="23"/>
        <v/>
      </c>
      <c r="P60" s="259"/>
      <c r="Q60" s="199" t="str">
        <f t="shared" si="5"/>
        <v xml:space="preserve"> </v>
      </c>
    </row>
    <row r="61" spans="1:17" s="29" customFormat="1" ht="15.75" x14ac:dyDescent="0.25">
      <c r="A61" s="705" t="s">
        <v>28</v>
      </c>
      <c r="B61" s="706"/>
      <c r="C61" s="719"/>
      <c r="D61" s="730"/>
      <c r="E61" s="251">
        <f>SUM(E62:E64)</f>
        <v>0</v>
      </c>
      <c r="F61" s="154">
        <f t="shared" si="20"/>
        <v>0</v>
      </c>
      <c r="G61" s="249">
        <f>SUM(G62:G64)</f>
        <v>0</v>
      </c>
      <c r="H61" s="37">
        <f t="shared" ref="H61" si="68">IFERROR(G61*100/G$4,"")</f>
        <v>0</v>
      </c>
      <c r="I61" s="257">
        <f>+E61-G61</f>
        <v>0</v>
      </c>
      <c r="J61" s="197" t="str">
        <f t="shared" si="4"/>
        <v xml:space="preserve"> </v>
      </c>
      <c r="K61" s="730"/>
      <c r="L61" s="249">
        <f>SUM(L62:L64)</f>
        <v>0</v>
      </c>
      <c r="M61" s="154" t="str">
        <f t="shared" si="22"/>
        <v/>
      </c>
      <c r="N61" s="249">
        <f>SUM(N62:N64)</f>
        <v>0</v>
      </c>
      <c r="O61" s="37" t="str">
        <f t="shared" si="23"/>
        <v/>
      </c>
      <c r="P61" s="257">
        <f>+L61-N61</f>
        <v>0</v>
      </c>
      <c r="Q61" s="197" t="str">
        <f t="shared" si="5"/>
        <v xml:space="preserve"> </v>
      </c>
    </row>
    <row r="62" spans="1:17" ht="15.75" x14ac:dyDescent="0.25">
      <c r="A62" s="176"/>
      <c r="B62" s="49">
        <v>746</v>
      </c>
      <c r="C62" s="143" t="str">
        <f>IFERROR(VLOOKUP(B62,'Datos de Control'!$C$2:$D$864,2),"")</f>
        <v>Sub., donac. y leg. de capital, transf. rtado. ejerc.</v>
      </c>
      <c r="D62" s="730"/>
      <c r="E62" s="252">
        <v>0</v>
      </c>
      <c r="F62" s="152">
        <f t="shared" si="20"/>
        <v>0</v>
      </c>
      <c r="G62" s="247">
        <v>0</v>
      </c>
      <c r="H62" s="32">
        <f t="shared" ref="H62" si="69">IFERROR(G62*100/G$4,"")</f>
        <v>0</v>
      </c>
      <c r="I62" s="260">
        <f t="shared" ref="I62" si="70">+E62-G62</f>
        <v>0</v>
      </c>
      <c r="J62" s="198" t="str">
        <f t="shared" si="4"/>
        <v xml:space="preserve"> </v>
      </c>
      <c r="K62" s="730"/>
      <c r="L62" s="247">
        <v>0</v>
      </c>
      <c r="M62" s="152" t="str">
        <f t="shared" si="22"/>
        <v/>
      </c>
      <c r="N62" s="247">
        <v>0</v>
      </c>
      <c r="O62" s="32" t="str">
        <f t="shared" si="23"/>
        <v/>
      </c>
      <c r="P62" s="260">
        <f t="shared" ref="P62:P63" si="71">+L62-N62</f>
        <v>0</v>
      </c>
      <c r="Q62" s="198" t="str">
        <f t="shared" si="5"/>
        <v xml:space="preserve"> </v>
      </c>
    </row>
    <row r="63" spans="1:17" ht="15.75" x14ac:dyDescent="0.25">
      <c r="A63" s="176"/>
      <c r="B63" s="49"/>
      <c r="C63" s="143" t="str">
        <f>IFERROR(VLOOKUP(B63,'Datos de Control'!$C$2:$D$864,2),"")</f>
        <v/>
      </c>
      <c r="D63" s="730"/>
      <c r="E63" s="252">
        <v>0</v>
      </c>
      <c r="F63" s="152">
        <f t="shared" ref="F63" si="72">IFERROR(E63*100/E$4,"")</f>
        <v>0</v>
      </c>
      <c r="G63" s="247">
        <v>0</v>
      </c>
      <c r="H63" s="32">
        <f t="shared" ref="H63" si="73">IFERROR(G63*100/G$4,"")</f>
        <v>0</v>
      </c>
      <c r="I63" s="260">
        <f t="shared" ref="I63" si="74">+E63-G63</f>
        <v>0</v>
      </c>
      <c r="J63" s="198" t="str">
        <f t="shared" ref="J63" si="75">IFERROR(IF(E63=0," ",I63*100/G63),"")</f>
        <v xml:space="preserve"> </v>
      </c>
      <c r="K63" s="730"/>
      <c r="L63" s="247">
        <v>0</v>
      </c>
      <c r="M63" s="152" t="str">
        <f t="shared" si="22"/>
        <v/>
      </c>
      <c r="N63" s="247">
        <v>0</v>
      </c>
      <c r="O63" s="32" t="str">
        <f t="shared" si="23"/>
        <v/>
      </c>
      <c r="P63" s="260">
        <f t="shared" si="71"/>
        <v>0</v>
      </c>
      <c r="Q63" s="198" t="str">
        <f t="shared" si="5"/>
        <v xml:space="preserve"> </v>
      </c>
    </row>
    <row r="64" spans="1:17" x14ac:dyDescent="0.25">
      <c r="A64" s="178"/>
      <c r="B64" s="163"/>
      <c r="C64" s="148" t="str">
        <f>IFERROR(VLOOKUP(B64,'Datos de Control'!$C$2:$D$864,2),"")</f>
        <v/>
      </c>
      <c r="D64" s="730"/>
      <c r="E64" s="253"/>
      <c r="F64" s="153">
        <f t="shared" si="20"/>
        <v>0</v>
      </c>
      <c r="G64" s="248"/>
      <c r="H64" s="35">
        <f t="shared" ref="H64:H66" si="76">IFERROR(G64*100/G$4,"")</f>
        <v>0</v>
      </c>
      <c r="I64" s="259"/>
      <c r="J64" s="199" t="str">
        <f t="shared" si="4"/>
        <v xml:space="preserve"> </v>
      </c>
      <c r="K64" s="730"/>
      <c r="L64" s="248"/>
      <c r="M64" s="153" t="str">
        <f t="shared" si="22"/>
        <v/>
      </c>
      <c r="N64" s="248"/>
      <c r="O64" s="35" t="str">
        <f t="shared" si="23"/>
        <v/>
      </c>
      <c r="P64" s="259"/>
      <c r="Q64" s="199" t="str">
        <f t="shared" si="5"/>
        <v xml:space="preserve"> </v>
      </c>
    </row>
    <row r="65" spans="1:17" s="29" customFormat="1" ht="15.75" x14ac:dyDescent="0.25">
      <c r="A65" s="705" t="s">
        <v>891</v>
      </c>
      <c r="B65" s="706"/>
      <c r="C65" s="719"/>
      <c r="D65" s="730"/>
      <c r="E65" s="251">
        <f>SUM(E66:E67)</f>
        <v>0</v>
      </c>
      <c r="F65" s="154">
        <f t="shared" ref="F65:F67" si="77">IFERROR(E65*100/E$4,"")</f>
        <v>0</v>
      </c>
      <c r="G65" s="249">
        <f>SUM(G66:G67)</f>
        <v>0</v>
      </c>
      <c r="H65" s="37">
        <f t="shared" si="76"/>
        <v>0</v>
      </c>
      <c r="I65" s="257">
        <f>+E65-G65</f>
        <v>0</v>
      </c>
      <c r="J65" s="197" t="str">
        <f t="shared" ref="J65:J67" si="78">IFERROR(IF(E65=0," ",I65*100/G65),"")</f>
        <v xml:space="preserve"> </v>
      </c>
      <c r="K65" s="730"/>
      <c r="L65" s="249">
        <f>SUM(L66:L67)</f>
        <v>0</v>
      </c>
      <c r="M65" s="154" t="str">
        <f t="shared" si="22"/>
        <v/>
      </c>
      <c r="N65" s="249">
        <f>SUM(N66:N67)</f>
        <v>0</v>
      </c>
      <c r="O65" s="37" t="str">
        <f t="shared" si="23"/>
        <v/>
      </c>
      <c r="P65" s="257">
        <f>+L65-N65</f>
        <v>0</v>
      </c>
      <c r="Q65" s="197" t="str">
        <f t="shared" si="5"/>
        <v xml:space="preserve"> </v>
      </c>
    </row>
    <row r="66" spans="1:17" ht="15.75" x14ac:dyDescent="0.25">
      <c r="A66" s="176"/>
      <c r="B66" s="49">
        <v>795</v>
      </c>
      <c r="C66" s="143" t="str">
        <f>IFERROR(VLOOKUP(B66,'Datos de Control'!$C$2:$D$864,2),"")</f>
        <v>Exceso de provisiones</v>
      </c>
      <c r="D66" s="730"/>
      <c r="E66" s="252">
        <v>0</v>
      </c>
      <c r="F66" s="152">
        <f t="shared" si="77"/>
        <v>0</v>
      </c>
      <c r="G66" s="247">
        <v>0</v>
      </c>
      <c r="H66" s="32">
        <f t="shared" si="76"/>
        <v>0</v>
      </c>
      <c r="I66" s="258">
        <v>0</v>
      </c>
      <c r="J66" s="198" t="str">
        <f t="shared" si="78"/>
        <v xml:space="preserve"> </v>
      </c>
      <c r="K66" s="730"/>
      <c r="L66" s="247">
        <v>0</v>
      </c>
      <c r="M66" s="152" t="str">
        <f t="shared" si="22"/>
        <v/>
      </c>
      <c r="N66" s="247">
        <v>0</v>
      </c>
      <c r="O66" s="32" t="str">
        <f t="shared" si="23"/>
        <v/>
      </c>
      <c r="P66" s="258">
        <v>0</v>
      </c>
      <c r="Q66" s="198" t="str">
        <f t="shared" si="5"/>
        <v xml:space="preserve"> </v>
      </c>
    </row>
    <row r="67" spans="1:17" x14ac:dyDescent="0.25">
      <c r="A67" s="178"/>
      <c r="B67" s="163"/>
      <c r="C67" s="148" t="str">
        <f>IFERROR(VLOOKUP(B67,'Datos de Control'!$C$2:$D$864,2),"")</f>
        <v/>
      </c>
      <c r="D67" s="730"/>
      <c r="E67" s="253"/>
      <c r="F67" s="153">
        <f t="shared" si="77"/>
        <v>0</v>
      </c>
      <c r="G67" s="248"/>
      <c r="H67" s="35">
        <f t="shared" ref="H67" si="79">IFERROR(G67*100/G$4,"")</f>
        <v>0</v>
      </c>
      <c r="I67" s="259"/>
      <c r="J67" s="199" t="str">
        <f t="shared" si="78"/>
        <v xml:space="preserve"> </v>
      </c>
      <c r="K67" s="730"/>
      <c r="L67" s="248"/>
      <c r="M67" s="153" t="str">
        <f t="shared" si="22"/>
        <v/>
      </c>
      <c r="N67" s="248"/>
      <c r="O67" s="35" t="str">
        <f t="shared" si="23"/>
        <v/>
      </c>
      <c r="P67" s="259"/>
      <c r="Q67" s="199" t="str">
        <f t="shared" si="5"/>
        <v xml:space="preserve"> </v>
      </c>
    </row>
    <row r="68" spans="1:17" s="29" customFormat="1" ht="15.75" x14ac:dyDescent="0.25">
      <c r="A68" s="705" t="s">
        <v>29</v>
      </c>
      <c r="B68" s="706"/>
      <c r="C68" s="719"/>
      <c r="D68" s="730"/>
      <c r="E68" s="251">
        <f>SUM(E69:E71)</f>
        <v>0</v>
      </c>
      <c r="F68" s="154">
        <f t="shared" si="20"/>
        <v>0</v>
      </c>
      <c r="G68" s="249">
        <f>SUM(G69:G71)</f>
        <v>0</v>
      </c>
      <c r="H68" s="37">
        <f t="shared" ref="H68" si="80">IFERROR(G68*100/G$4,"")</f>
        <v>0</v>
      </c>
      <c r="I68" s="257">
        <f>+E68-G68</f>
        <v>0</v>
      </c>
      <c r="J68" s="197" t="str">
        <f t="shared" si="4"/>
        <v xml:space="preserve"> </v>
      </c>
      <c r="K68" s="730"/>
      <c r="L68" s="249">
        <f>SUM(L69:L71)</f>
        <v>0</v>
      </c>
      <c r="M68" s="154" t="str">
        <f t="shared" si="22"/>
        <v/>
      </c>
      <c r="N68" s="249">
        <f>SUM(N69:N71)</f>
        <v>0</v>
      </c>
      <c r="O68" s="37" t="str">
        <f t="shared" si="23"/>
        <v/>
      </c>
      <c r="P68" s="257">
        <f>+L68-N68</f>
        <v>0</v>
      </c>
      <c r="Q68" s="197" t="str">
        <f t="shared" si="5"/>
        <v xml:space="preserve"> </v>
      </c>
    </row>
    <row r="69" spans="1:17" ht="15.75" x14ac:dyDescent="0.25">
      <c r="A69" s="176"/>
      <c r="B69" s="49">
        <v>671</v>
      </c>
      <c r="C69" s="143" t="str">
        <f>IFERROR(VLOOKUP(B69,'Datos de Control'!$C$2:$D$864,2),"")</f>
        <v>Pérdidas procedentes del inmovilizado material</v>
      </c>
      <c r="D69" s="730"/>
      <c r="E69" s="252">
        <v>0</v>
      </c>
      <c r="F69" s="152">
        <f t="shared" si="20"/>
        <v>0</v>
      </c>
      <c r="G69" s="247">
        <v>0</v>
      </c>
      <c r="H69" s="32">
        <f t="shared" ref="H69" si="81">IFERROR(G69*100/G$4,"")</f>
        <v>0</v>
      </c>
      <c r="I69" s="258">
        <v>0</v>
      </c>
      <c r="J69" s="198" t="str">
        <f t="shared" si="4"/>
        <v xml:space="preserve"> </v>
      </c>
      <c r="K69" s="730"/>
      <c r="L69" s="247">
        <v>0</v>
      </c>
      <c r="M69" s="152" t="str">
        <f t="shared" si="22"/>
        <v/>
      </c>
      <c r="N69" s="247">
        <v>0</v>
      </c>
      <c r="O69" s="32" t="str">
        <f t="shared" si="23"/>
        <v/>
      </c>
      <c r="P69" s="258">
        <v>0</v>
      </c>
      <c r="Q69" s="198" t="str">
        <f t="shared" si="5"/>
        <v xml:space="preserve"> </v>
      </c>
    </row>
    <row r="70" spans="1:17" ht="15.75" x14ac:dyDescent="0.25">
      <c r="A70" s="176"/>
      <c r="B70" s="49">
        <v>771</v>
      </c>
      <c r="C70" s="143" t="str">
        <f>IFERROR(VLOOKUP(B70,'Datos de Control'!$C$2:$D$864,2),"")</f>
        <v>Beneficios procedentes del inmovilizado material</v>
      </c>
      <c r="D70" s="730"/>
      <c r="E70" s="252">
        <v>0</v>
      </c>
      <c r="F70" s="152">
        <f t="shared" si="20"/>
        <v>0</v>
      </c>
      <c r="G70" s="247">
        <v>0</v>
      </c>
      <c r="H70" s="32">
        <f t="shared" ref="H70" si="82">IFERROR(G70*100/G$4,"")</f>
        <v>0</v>
      </c>
      <c r="I70" s="258">
        <v>0</v>
      </c>
      <c r="J70" s="198" t="str">
        <f t="shared" si="4"/>
        <v xml:space="preserve"> </v>
      </c>
      <c r="K70" s="730"/>
      <c r="L70" s="247">
        <v>0</v>
      </c>
      <c r="M70" s="152" t="str">
        <f t="shared" si="22"/>
        <v/>
      </c>
      <c r="N70" s="247">
        <v>0</v>
      </c>
      <c r="O70" s="32" t="str">
        <f t="shared" si="23"/>
        <v/>
      </c>
      <c r="P70" s="258">
        <v>0</v>
      </c>
      <c r="Q70" s="198" t="str">
        <f t="shared" si="5"/>
        <v xml:space="preserve"> </v>
      </c>
    </row>
    <row r="71" spans="1:17" ht="15.75" thickBot="1" x14ac:dyDescent="0.3">
      <c r="A71" s="176"/>
      <c r="B71" s="49"/>
      <c r="C71" s="146" t="str">
        <f>IFERROR(VLOOKUP(B71,'Datos de Control'!$C$2:$D$864,2),"")</f>
        <v/>
      </c>
      <c r="D71" s="730"/>
      <c r="E71" s="254"/>
      <c r="F71" s="156">
        <f t="shared" si="20"/>
        <v>0</v>
      </c>
      <c r="G71" s="256"/>
      <c r="H71" s="41">
        <f t="shared" ref="H71" si="83">IFERROR(G71*100/G$4,"")</f>
        <v>0</v>
      </c>
      <c r="I71" s="261"/>
      <c r="J71" s="200" t="str">
        <f t="shared" si="4"/>
        <v xml:space="preserve"> </v>
      </c>
      <c r="K71" s="730"/>
      <c r="L71" s="256"/>
      <c r="M71" s="156" t="str">
        <f t="shared" si="22"/>
        <v/>
      </c>
      <c r="N71" s="256"/>
      <c r="O71" s="41" t="str">
        <f t="shared" si="23"/>
        <v/>
      </c>
      <c r="P71" s="261"/>
      <c r="Q71" s="200" t="str">
        <f t="shared" si="5"/>
        <v xml:space="preserve"> </v>
      </c>
    </row>
    <row r="72" spans="1:17" ht="17.25" thickBot="1" x14ac:dyDescent="0.3">
      <c r="A72" s="181"/>
      <c r="B72" s="164"/>
      <c r="C72" s="147" t="s">
        <v>888</v>
      </c>
      <c r="D72" s="730"/>
      <c r="E72" s="250">
        <f>E26+E27+E32+E39+E56+E61+E65+E68</f>
        <v>600000</v>
      </c>
      <c r="F72" s="155">
        <f t="shared" si="20"/>
        <v>100</v>
      </c>
      <c r="G72" s="243">
        <f>G26+G27+G32+G39+G56+G61+G65+G68</f>
        <v>450000</v>
      </c>
      <c r="H72" s="151">
        <f t="shared" ref="H72" si="84">IFERROR(G72*100/G$4,"")</f>
        <v>100</v>
      </c>
      <c r="I72" s="243">
        <f>I26+I27+I32+I39+I56+I61+I65+I68</f>
        <v>150000</v>
      </c>
      <c r="J72" s="201">
        <f t="shared" si="4"/>
        <v>33.333333333333336</v>
      </c>
      <c r="K72" s="730"/>
      <c r="L72" s="244">
        <f>L26+L27+L32+L39+L56+L61+L65+L68</f>
        <v>0</v>
      </c>
      <c r="M72" s="236" t="str">
        <f t="shared" si="22"/>
        <v/>
      </c>
      <c r="N72" s="244">
        <f>N26+N27+N32+N39+N56+N61+N65+N68</f>
        <v>0</v>
      </c>
      <c r="O72" s="237" t="str">
        <f t="shared" si="23"/>
        <v/>
      </c>
      <c r="P72" s="244">
        <f>P26+P27+P32+P39+P56+P61+P65+P68</f>
        <v>0</v>
      </c>
      <c r="Q72" s="238" t="str">
        <f t="shared" si="5"/>
        <v xml:space="preserve"> </v>
      </c>
    </row>
    <row r="73" spans="1:17" s="29" customFormat="1" ht="15.75" x14ac:dyDescent="0.25">
      <c r="A73" s="705" t="s">
        <v>30</v>
      </c>
      <c r="B73" s="706"/>
      <c r="C73" s="719"/>
      <c r="D73" s="730"/>
      <c r="E73" s="251">
        <f>SUM(E74:E76)</f>
        <v>0</v>
      </c>
      <c r="F73" s="154">
        <f t="shared" si="20"/>
        <v>0</v>
      </c>
      <c r="G73" s="249">
        <f>SUM(G74:G76)</f>
        <v>0</v>
      </c>
      <c r="H73" s="37">
        <f t="shared" ref="H73" si="85">IFERROR(G73*100/G$4,"")</f>
        <v>0</v>
      </c>
      <c r="I73" s="257">
        <f>+E73-G73</f>
        <v>0</v>
      </c>
      <c r="J73" s="197" t="str">
        <f t="shared" si="4"/>
        <v xml:space="preserve"> </v>
      </c>
      <c r="K73" s="730"/>
      <c r="L73" s="249">
        <f>SUM(L74:L76)</f>
        <v>0</v>
      </c>
      <c r="M73" s="154" t="str">
        <f t="shared" si="22"/>
        <v/>
      </c>
      <c r="N73" s="249">
        <f>SUM(N74:N76)</f>
        <v>0</v>
      </c>
      <c r="O73" s="37" t="str">
        <f t="shared" si="23"/>
        <v/>
      </c>
      <c r="P73" s="257">
        <f>+L73-N73</f>
        <v>0</v>
      </c>
      <c r="Q73" s="197" t="str">
        <f t="shared" si="5"/>
        <v xml:space="preserve"> </v>
      </c>
    </row>
    <row r="74" spans="1:17" ht="15.75" x14ac:dyDescent="0.25">
      <c r="A74" s="176"/>
      <c r="B74" s="49">
        <v>762</v>
      </c>
      <c r="C74" s="143" t="str">
        <f>IFERROR(VLOOKUP(B74,'Datos de Control'!$C$2:$D$864,2),"")</f>
        <v>Ingresos de créditos</v>
      </c>
      <c r="D74" s="730"/>
      <c r="E74" s="252">
        <v>0</v>
      </c>
      <c r="F74" s="152">
        <f t="shared" si="20"/>
        <v>0</v>
      </c>
      <c r="G74" s="247">
        <v>0</v>
      </c>
      <c r="H74" s="32">
        <f t="shared" ref="H74" si="86">IFERROR(G74*100/G$4,"")</f>
        <v>0</v>
      </c>
      <c r="I74" s="258">
        <v>0</v>
      </c>
      <c r="J74" s="198" t="str">
        <f t="shared" si="4"/>
        <v xml:space="preserve"> </v>
      </c>
      <c r="K74" s="730"/>
      <c r="L74" s="247">
        <v>0</v>
      </c>
      <c r="M74" s="152" t="str">
        <f t="shared" si="22"/>
        <v/>
      </c>
      <c r="N74" s="247">
        <v>0</v>
      </c>
      <c r="O74" s="32" t="str">
        <f t="shared" si="23"/>
        <v/>
      </c>
      <c r="P74" s="258">
        <v>0</v>
      </c>
      <c r="Q74" s="198" t="str">
        <f t="shared" si="5"/>
        <v xml:space="preserve"> </v>
      </c>
    </row>
    <row r="75" spans="1:17" ht="15.75" x14ac:dyDescent="0.25">
      <c r="A75" s="176"/>
      <c r="B75" s="49">
        <v>769</v>
      </c>
      <c r="C75" s="143" t="str">
        <f>IFERROR(VLOOKUP(B75,'Datos de Control'!$C$2:$D$864,2),"")</f>
        <v>Otros ingresos financieros</v>
      </c>
      <c r="D75" s="730"/>
      <c r="E75" s="252">
        <v>0</v>
      </c>
      <c r="F75" s="152">
        <f t="shared" si="20"/>
        <v>0</v>
      </c>
      <c r="G75" s="247">
        <v>0</v>
      </c>
      <c r="H75" s="32">
        <f t="shared" ref="H75" si="87">IFERROR(G75*100/G$4,"")</f>
        <v>0</v>
      </c>
      <c r="I75" s="258">
        <v>0</v>
      </c>
      <c r="J75" s="198" t="str">
        <f t="shared" si="4"/>
        <v xml:space="preserve"> </v>
      </c>
      <c r="K75" s="730"/>
      <c r="L75" s="247">
        <v>0</v>
      </c>
      <c r="M75" s="152" t="str">
        <f t="shared" si="22"/>
        <v/>
      </c>
      <c r="N75" s="247">
        <v>0</v>
      </c>
      <c r="O75" s="32" t="str">
        <f t="shared" si="23"/>
        <v/>
      </c>
      <c r="P75" s="258">
        <v>0</v>
      </c>
      <c r="Q75" s="198" t="str">
        <f t="shared" si="5"/>
        <v xml:space="preserve"> </v>
      </c>
    </row>
    <row r="76" spans="1:17" x14ac:dyDescent="0.25">
      <c r="A76" s="178"/>
      <c r="B76" s="163"/>
      <c r="C76" s="148" t="str">
        <f>IFERROR(VLOOKUP(B76,'Datos de Control'!$C$2:$D$864,2),"")</f>
        <v/>
      </c>
      <c r="D76" s="730"/>
      <c r="E76" s="253"/>
      <c r="F76" s="153">
        <f t="shared" si="20"/>
        <v>0</v>
      </c>
      <c r="G76" s="248"/>
      <c r="H76" s="35">
        <f t="shared" ref="H76" si="88">IFERROR(G76*100/G$4,"")</f>
        <v>0</v>
      </c>
      <c r="I76" s="259"/>
      <c r="J76" s="199" t="str">
        <f t="shared" si="4"/>
        <v xml:space="preserve"> </v>
      </c>
      <c r="K76" s="730"/>
      <c r="L76" s="248"/>
      <c r="M76" s="153" t="str">
        <f t="shared" si="22"/>
        <v/>
      </c>
      <c r="N76" s="248"/>
      <c r="O76" s="35" t="str">
        <f t="shared" si="23"/>
        <v/>
      </c>
      <c r="P76" s="259"/>
      <c r="Q76" s="199" t="str">
        <f t="shared" si="5"/>
        <v xml:space="preserve"> </v>
      </c>
    </row>
    <row r="77" spans="1:17" s="29" customFormat="1" ht="15.75" x14ac:dyDescent="0.25">
      <c r="A77" s="705" t="s">
        <v>31</v>
      </c>
      <c r="B77" s="706"/>
      <c r="C77" s="719"/>
      <c r="D77" s="730"/>
      <c r="E77" s="251">
        <f>SUM(E78:E81)</f>
        <v>0</v>
      </c>
      <c r="F77" s="154">
        <f t="shared" si="20"/>
        <v>0</v>
      </c>
      <c r="G77" s="249">
        <f>SUM(G78:G81)</f>
        <v>0</v>
      </c>
      <c r="H77" s="37">
        <f t="shared" ref="H77" si="89">IFERROR(G77*100/G$4,"")</f>
        <v>0</v>
      </c>
      <c r="I77" s="257">
        <f>+E77-G77</f>
        <v>0</v>
      </c>
      <c r="J77" s="197" t="str">
        <f t="shared" si="4"/>
        <v xml:space="preserve"> </v>
      </c>
      <c r="K77" s="730"/>
      <c r="L77" s="249">
        <f>SUM(L78:L81)</f>
        <v>0</v>
      </c>
      <c r="M77" s="154" t="str">
        <f t="shared" si="22"/>
        <v/>
      </c>
      <c r="N77" s="249">
        <f>SUM(N78:N81)</f>
        <v>0</v>
      </c>
      <c r="O77" s="37" t="str">
        <f t="shared" si="23"/>
        <v/>
      </c>
      <c r="P77" s="257">
        <f>+L77-N77</f>
        <v>0</v>
      </c>
      <c r="Q77" s="197" t="str">
        <f t="shared" si="5"/>
        <v xml:space="preserve"> </v>
      </c>
    </row>
    <row r="78" spans="1:17" ht="15.75" x14ac:dyDescent="0.25">
      <c r="A78" s="176"/>
      <c r="B78" s="49">
        <v>662</v>
      </c>
      <c r="C78" s="143" t="str">
        <f>IFERROR(VLOOKUP(B78,'Datos de Control'!$C$2:$D$864,2),"")</f>
        <v>Intereses de deudas</v>
      </c>
      <c r="D78" s="730"/>
      <c r="E78" s="252">
        <v>0</v>
      </c>
      <c r="F78" s="152">
        <f t="shared" si="20"/>
        <v>0</v>
      </c>
      <c r="G78" s="247">
        <v>0</v>
      </c>
      <c r="H78" s="32">
        <f t="shared" ref="H78" si="90">IFERROR(G78*100/G$4,"")</f>
        <v>0</v>
      </c>
      <c r="I78" s="258">
        <v>0</v>
      </c>
      <c r="J78" s="198" t="str">
        <f t="shared" si="4"/>
        <v xml:space="preserve"> </v>
      </c>
      <c r="K78" s="730"/>
      <c r="L78" s="247">
        <v>0</v>
      </c>
      <c r="M78" s="152" t="str">
        <f t="shared" si="22"/>
        <v/>
      </c>
      <c r="N78" s="247">
        <v>0</v>
      </c>
      <c r="O78" s="32" t="str">
        <f t="shared" si="23"/>
        <v/>
      </c>
      <c r="P78" s="258">
        <v>0</v>
      </c>
      <c r="Q78" s="198" t="str">
        <f t="shared" si="5"/>
        <v xml:space="preserve"> </v>
      </c>
    </row>
    <row r="79" spans="1:17" ht="15.75" x14ac:dyDescent="0.25">
      <c r="A79" s="176"/>
      <c r="B79" s="49">
        <v>665</v>
      </c>
      <c r="C79" s="143" t="str">
        <f>IFERROR(VLOOKUP(B79,'Datos de Control'!$C$2:$D$864,2),"")</f>
        <v>Intereses descuento de efectos y op. de factoring</v>
      </c>
      <c r="D79" s="730"/>
      <c r="E79" s="252">
        <v>0</v>
      </c>
      <c r="F79" s="152">
        <f t="shared" si="20"/>
        <v>0</v>
      </c>
      <c r="G79" s="247">
        <v>0</v>
      </c>
      <c r="H79" s="32">
        <f t="shared" ref="H79" si="91">IFERROR(G79*100/G$4,"")</f>
        <v>0</v>
      </c>
      <c r="I79" s="258">
        <v>0</v>
      </c>
      <c r="J79" s="198" t="str">
        <f t="shared" si="4"/>
        <v xml:space="preserve"> </v>
      </c>
      <c r="K79" s="730"/>
      <c r="L79" s="247">
        <v>0</v>
      </c>
      <c r="M79" s="152" t="str">
        <f t="shared" si="22"/>
        <v/>
      </c>
      <c r="N79" s="247">
        <v>0</v>
      </c>
      <c r="O79" s="32" t="str">
        <f t="shared" si="23"/>
        <v/>
      </c>
      <c r="P79" s="258">
        <v>0</v>
      </c>
      <c r="Q79" s="198" t="str">
        <f t="shared" si="5"/>
        <v xml:space="preserve"> </v>
      </c>
    </row>
    <row r="80" spans="1:17" ht="15.75" x14ac:dyDescent="0.25">
      <c r="A80" s="176"/>
      <c r="B80" s="49">
        <v>669</v>
      </c>
      <c r="C80" s="143" t="str">
        <f>IFERROR(VLOOKUP(B80,'Datos de Control'!$C$2:$D$864,2),"")</f>
        <v>Otros gastos financieros</v>
      </c>
      <c r="D80" s="730"/>
      <c r="E80" s="252">
        <v>0</v>
      </c>
      <c r="F80" s="152">
        <f t="shared" si="20"/>
        <v>0</v>
      </c>
      <c r="G80" s="247">
        <v>0</v>
      </c>
      <c r="H80" s="32">
        <f t="shared" ref="H80" si="92">IFERROR(G80*100/G$4,"")</f>
        <v>0</v>
      </c>
      <c r="I80" s="258">
        <v>0</v>
      </c>
      <c r="J80" s="198" t="str">
        <f t="shared" si="4"/>
        <v xml:space="preserve"> </v>
      </c>
      <c r="K80" s="730"/>
      <c r="L80" s="247">
        <v>0</v>
      </c>
      <c r="M80" s="152" t="str">
        <f t="shared" si="22"/>
        <v/>
      </c>
      <c r="N80" s="247">
        <v>0</v>
      </c>
      <c r="O80" s="32" t="str">
        <f t="shared" si="23"/>
        <v/>
      </c>
      <c r="P80" s="258">
        <v>0</v>
      </c>
      <c r="Q80" s="198" t="str">
        <f t="shared" si="5"/>
        <v xml:space="preserve"> </v>
      </c>
    </row>
    <row r="81" spans="1:17" x14ac:dyDescent="0.25">
      <c r="A81" s="178"/>
      <c r="B81" s="163"/>
      <c r="C81" s="148" t="str">
        <f>IFERROR(VLOOKUP(B81,'Datos de Control'!$C$2:$D$864,2),"")</f>
        <v/>
      </c>
      <c r="D81" s="730"/>
      <c r="E81" s="253"/>
      <c r="F81" s="153">
        <f t="shared" si="20"/>
        <v>0</v>
      </c>
      <c r="G81" s="248"/>
      <c r="H81" s="35">
        <f t="shared" ref="H81:H84" si="93">IFERROR(G81*100/G$4,"")</f>
        <v>0</v>
      </c>
      <c r="I81" s="259"/>
      <c r="J81" s="203" t="str">
        <f t="shared" si="4"/>
        <v xml:space="preserve"> </v>
      </c>
      <c r="K81" s="730"/>
      <c r="L81" s="248"/>
      <c r="M81" s="153" t="str">
        <f t="shared" si="22"/>
        <v/>
      </c>
      <c r="N81" s="248"/>
      <c r="O81" s="35" t="str">
        <f t="shared" si="23"/>
        <v/>
      </c>
      <c r="P81" s="259"/>
      <c r="Q81" s="203" t="str">
        <f t="shared" si="5"/>
        <v xml:space="preserve"> </v>
      </c>
    </row>
    <row r="82" spans="1:17" s="29" customFormat="1" ht="15.75" x14ac:dyDescent="0.25">
      <c r="A82" s="705" t="s">
        <v>894</v>
      </c>
      <c r="B82" s="706"/>
      <c r="C82" s="719"/>
      <c r="D82" s="730"/>
      <c r="E82" s="251">
        <f>SUM(E83:E85)</f>
        <v>0</v>
      </c>
      <c r="F82" s="154">
        <f t="shared" ref="F82:F85" si="94">IFERROR(E82*100/E$4,"")</f>
        <v>0</v>
      </c>
      <c r="G82" s="249">
        <f>SUM(G83:G85)</f>
        <v>0</v>
      </c>
      <c r="H82" s="37">
        <f t="shared" si="93"/>
        <v>0</v>
      </c>
      <c r="I82" s="257">
        <f>+E82-G82</f>
        <v>0</v>
      </c>
      <c r="J82" s="197" t="str">
        <f t="shared" ref="J82:J85" si="95">IFERROR(IF(E82=0," ",I82*100/G82),"")</f>
        <v xml:space="preserve"> </v>
      </c>
      <c r="K82" s="730"/>
      <c r="L82" s="249">
        <f>SUM(L83:L85)</f>
        <v>0</v>
      </c>
      <c r="M82" s="154" t="str">
        <f t="shared" si="22"/>
        <v/>
      </c>
      <c r="N82" s="249">
        <f>SUM(N83:N85)</f>
        <v>0</v>
      </c>
      <c r="O82" s="37" t="str">
        <f t="shared" si="23"/>
        <v/>
      </c>
      <c r="P82" s="257">
        <f>+L82-N82</f>
        <v>0</v>
      </c>
      <c r="Q82" s="197" t="str">
        <f t="shared" si="5"/>
        <v xml:space="preserve"> </v>
      </c>
    </row>
    <row r="83" spans="1:17" ht="15.75" x14ac:dyDescent="0.25">
      <c r="A83" s="176"/>
      <c r="B83" s="49">
        <v>663</v>
      </c>
      <c r="C83" s="143" t="str">
        <f>IFERROR(VLOOKUP(B83,'Datos de Control'!$C$2:$D$864,2),"")</f>
        <v>Pérdidas por valoración inst. finan. valor razonable</v>
      </c>
      <c r="D83" s="730"/>
      <c r="E83" s="252">
        <v>0</v>
      </c>
      <c r="F83" s="152">
        <f t="shared" si="94"/>
        <v>0</v>
      </c>
      <c r="G83" s="247">
        <v>0</v>
      </c>
      <c r="H83" s="32">
        <f t="shared" si="93"/>
        <v>0</v>
      </c>
      <c r="I83" s="258">
        <v>0</v>
      </c>
      <c r="J83" s="198" t="str">
        <f t="shared" si="95"/>
        <v xml:space="preserve"> </v>
      </c>
      <c r="K83" s="730"/>
      <c r="L83" s="247">
        <v>0</v>
      </c>
      <c r="M83" s="152" t="str">
        <f t="shared" si="22"/>
        <v/>
      </c>
      <c r="N83" s="247">
        <v>0</v>
      </c>
      <c r="O83" s="32" t="str">
        <f t="shared" si="23"/>
        <v/>
      </c>
      <c r="P83" s="258">
        <v>0</v>
      </c>
      <c r="Q83" s="198" t="str">
        <f t="shared" si="5"/>
        <v xml:space="preserve"> </v>
      </c>
    </row>
    <row r="84" spans="1:17" ht="15.75" x14ac:dyDescent="0.25">
      <c r="A84" s="176"/>
      <c r="B84" s="49">
        <v>763</v>
      </c>
      <c r="C84" s="143" t="str">
        <f>IFERROR(VLOOKUP(B84,'Datos de Control'!$C$2:$D$864,2),"")</f>
        <v>Benef. por valoración de inst. financ. valor razonable</v>
      </c>
      <c r="D84" s="730"/>
      <c r="E84" s="252">
        <v>0</v>
      </c>
      <c r="F84" s="152">
        <f t="shared" si="94"/>
        <v>0</v>
      </c>
      <c r="G84" s="247">
        <v>0</v>
      </c>
      <c r="H84" s="32">
        <f t="shared" si="93"/>
        <v>0</v>
      </c>
      <c r="I84" s="258">
        <v>0</v>
      </c>
      <c r="J84" s="198" t="str">
        <f t="shared" si="95"/>
        <v xml:space="preserve"> </v>
      </c>
      <c r="K84" s="730"/>
      <c r="L84" s="247">
        <v>0</v>
      </c>
      <c r="M84" s="152" t="str">
        <f t="shared" si="22"/>
        <v/>
      </c>
      <c r="N84" s="247">
        <v>0</v>
      </c>
      <c r="O84" s="32" t="str">
        <f t="shared" si="23"/>
        <v/>
      </c>
      <c r="P84" s="258">
        <v>0</v>
      </c>
      <c r="Q84" s="198" t="str">
        <f t="shared" si="5"/>
        <v xml:space="preserve"> </v>
      </c>
    </row>
    <row r="85" spans="1:17" x14ac:dyDescent="0.25">
      <c r="A85" s="178"/>
      <c r="B85" s="163"/>
      <c r="C85" s="148" t="str">
        <f>IFERROR(VLOOKUP(B85,'Datos de Control'!$C$2:$D$864,2),"")</f>
        <v/>
      </c>
      <c r="D85" s="730"/>
      <c r="E85" s="253"/>
      <c r="F85" s="153">
        <f t="shared" si="94"/>
        <v>0</v>
      </c>
      <c r="G85" s="248"/>
      <c r="H85" s="35">
        <f t="shared" ref="H85" si="96">IFERROR(G85*100/G$4,"")</f>
        <v>0</v>
      </c>
      <c r="I85" s="259"/>
      <c r="J85" s="203" t="str">
        <f t="shared" si="95"/>
        <v xml:space="preserve"> </v>
      </c>
      <c r="K85" s="730"/>
      <c r="L85" s="248"/>
      <c r="M85" s="153" t="str">
        <f t="shared" si="22"/>
        <v/>
      </c>
      <c r="N85" s="248"/>
      <c r="O85" s="35" t="str">
        <f t="shared" si="23"/>
        <v/>
      </c>
      <c r="P85" s="259"/>
      <c r="Q85" s="203" t="str">
        <f t="shared" si="5"/>
        <v xml:space="preserve"> </v>
      </c>
    </row>
    <row r="86" spans="1:17" s="29" customFormat="1" ht="15.75" x14ac:dyDescent="0.25">
      <c r="A86" s="705" t="s">
        <v>32</v>
      </c>
      <c r="B86" s="706"/>
      <c r="C86" s="719"/>
      <c r="D86" s="730"/>
      <c r="E86" s="251">
        <f>SUM(E87:E89)</f>
        <v>0</v>
      </c>
      <c r="F86" s="154">
        <f t="shared" si="20"/>
        <v>0</v>
      </c>
      <c r="G86" s="249">
        <f>SUM(G87:G89)</f>
        <v>0</v>
      </c>
      <c r="H86" s="37">
        <f t="shared" ref="H86" si="97">IFERROR(G86*100/G$4,"")</f>
        <v>0</v>
      </c>
      <c r="I86" s="257">
        <f>+E86-G86</f>
        <v>0</v>
      </c>
      <c r="J86" s="197" t="str">
        <f t="shared" si="4"/>
        <v xml:space="preserve"> </v>
      </c>
      <c r="K86" s="730"/>
      <c r="L86" s="249">
        <f>SUM(L87:L89)</f>
        <v>0</v>
      </c>
      <c r="M86" s="154" t="str">
        <f t="shared" si="22"/>
        <v/>
      </c>
      <c r="N86" s="249">
        <f>SUM(N87:N89)</f>
        <v>0</v>
      </c>
      <c r="O86" s="37" t="str">
        <f t="shared" si="23"/>
        <v/>
      </c>
      <c r="P86" s="257">
        <f>+L86-N86</f>
        <v>0</v>
      </c>
      <c r="Q86" s="197" t="str">
        <f t="shared" si="5"/>
        <v xml:space="preserve"> </v>
      </c>
    </row>
    <row r="87" spans="1:17" ht="15.75" x14ac:dyDescent="0.25">
      <c r="A87" s="176"/>
      <c r="B87" s="49">
        <v>668</v>
      </c>
      <c r="C87" s="143" t="str">
        <f>IFERROR(VLOOKUP(B87,'Datos de Control'!$C$2:$D$864,2),"")</f>
        <v>Diferencias negativas de cambio</v>
      </c>
      <c r="D87" s="730"/>
      <c r="E87" s="252">
        <v>0</v>
      </c>
      <c r="F87" s="152">
        <f t="shared" si="20"/>
        <v>0</v>
      </c>
      <c r="G87" s="247">
        <v>0</v>
      </c>
      <c r="H87" s="32">
        <f t="shared" ref="H87" si="98">IFERROR(G87*100/G$4,"")</f>
        <v>0</v>
      </c>
      <c r="I87" s="258">
        <v>0</v>
      </c>
      <c r="J87" s="198" t="str">
        <f t="shared" ref="J87:J101" si="99">IFERROR(IF(E87=0," ",I87*100/G87),"")</f>
        <v xml:space="preserve"> </v>
      </c>
      <c r="K87" s="730"/>
      <c r="L87" s="247">
        <v>0</v>
      </c>
      <c r="M87" s="152" t="str">
        <f t="shared" si="22"/>
        <v/>
      </c>
      <c r="N87" s="247">
        <v>0</v>
      </c>
      <c r="O87" s="32" t="str">
        <f t="shared" si="23"/>
        <v/>
      </c>
      <c r="P87" s="258">
        <v>0</v>
      </c>
      <c r="Q87" s="198" t="str">
        <f t="shared" ref="Q87:Q94" si="100">IFERROR(IF(L87=0," ",P87*100/N87),"")</f>
        <v xml:space="preserve"> </v>
      </c>
    </row>
    <row r="88" spans="1:17" ht="15.75" x14ac:dyDescent="0.25">
      <c r="A88" s="176"/>
      <c r="B88" s="49">
        <v>768</v>
      </c>
      <c r="C88" s="143" t="str">
        <f>IFERROR(VLOOKUP(B88,'Datos de Control'!$C$2:$D$864,2),"")</f>
        <v xml:space="preserve">Diferencias positivas de cambio </v>
      </c>
      <c r="D88" s="730"/>
      <c r="E88" s="252">
        <v>0</v>
      </c>
      <c r="F88" s="152">
        <f t="shared" si="20"/>
        <v>0</v>
      </c>
      <c r="G88" s="247">
        <v>0</v>
      </c>
      <c r="H88" s="32">
        <f t="shared" ref="H88" si="101">IFERROR(G88*100/G$4,"")</f>
        <v>0</v>
      </c>
      <c r="I88" s="258">
        <v>0</v>
      </c>
      <c r="J88" s="198" t="str">
        <f t="shared" si="99"/>
        <v xml:space="preserve"> </v>
      </c>
      <c r="K88" s="730"/>
      <c r="L88" s="247">
        <v>0</v>
      </c>
      <c r="M88" s="152" t="str">
        <f t="shared" si="22"/>
        <v/>
      </c>
      <c r="N88" s="247">
        <v>0</v>
      </c>
      <c r="O88" s="32" t="str">
        <f t="shared" si="23"/>
        <v/>
      </c>
      <c r="P88" s="258">
        <v>0</v>
      </c>
      <c r="Q88" s="198" t="str">
        <f t="shared" si="100"/>
        <v xml:space="preserve"> </v>
      </c>
    </row>
    <row r="89" spans="1:17" x14ac:dyDescent="0.25">
      <c r="A89" s="178"/>
      <c r="B89" s="163"/>
      <c r="C89" s="148" t="str">
        <f>IFERROR(VLOOKUP(B89,'Datos de Control'!$C$2:$D$864,2),"")</f>
        <v/>
      </c>
      <c r="D89" s="730"/>
      <c r="E89" s="253"/>
      <c r="F89" s="153">
        <f t="shared" si="20"/>
        <v>0</v>
      </c>
      <c r="G89" s="248"/>
      <c r="H89" s="35">
        <f t="shared" ref="H89" si="102">IFERROR(G89*100/G$4,"")</f>
        <v>0</v>
      </c>
      <c r="I89" s="259"/>
      <c r="J89" s="199" t="str">
        <f t="shared" si="99"/>
        <v xml:space="preserve"> </v>
      </c>
      <c r="K89" s="730"/>
      <c r="L89" s="248"/>
      <c r="M89" s="153" t="str">
        <f t="shared" si="22"/>
        <v/>
      </c>
      <c r="N89" s="248"/>
      <c r="O89" s="35" t="str">
        <f t="shared" si="23"/>
        <v/>
      </c>
      <c r="P89" s="259"/>
      <c r="Q89" s="199" t="str">
        <f t="shared" si="100"/>
        <v xml:space="preserve"> </v>
      </c>
    </row>
    <row r="90" spans="1:17" s="29" customFormat="1" ht="15.75" x14ac:dyDescent="0.25">
      <c r="A90" s="705" t="s">
        <v>33</v>
      </c>
      <c r="B90" s="706"/>
      <c r="C90" s="719"/>
      <c r="D90" s="730"/>
      <c r="E90" s="251">
        <f>SUM(E91:E93)</f>
        <v>0</v>
      </c>
      <c r="F90" s="154">
        <f t="shared" si="20"/>
        <v>0</v>
      </c>
      <c r="G90" s="249">
        <f>SUM(G91:G93)</f>
        <v>0</v>
      </c>
      <c r="H90" s="37">
        <f t="shared" ref="H90" si="103">IFERROR(G90*100/G$4,"")</f>
        <v>0</v>
      </c>
      <c r="I90" s="257">
        <f>+E90-G90</f>
        <v>0</v>
      </c>
      <c r="J90" s="197" t="str">
        <f t="shared" si="99"/>
        <v xml:space="preserve"> </v>
      </c>
      <c r="K90" s="730"/>
      <c r="L90" s="249">
        <f>SUM(L91:L93)</f>
        <v>0</v>
      </c>
      <c r="M90" s="154" t="str">
        <f t="shared" si="22"/>
        <v/>
      </c>
      <c r="N90" s="249">
        <f>SUM(N91:N93)</f>
        <v>0</v>
      </c>
      <c r="O90" s="37" t="str">
        <f t="shared" si="23"/>
        <v/>
      </c>
      <c r="P90" s="257">
        <f>+L90-N90</f>
        <v>0</v>
      </c>
      <c r="Q90" s="197" t="str">
        <f t="shared" si="100"/>
        <v xml:space="preserve"> </v>
      </c>
    </row>
    <row r="91" spans="1:17" ht="15.75" x14ac:dyDescent="0.25">
      <c r="A91" s="176"/>
      <c r="B91" s="49">
        <v>766</v>
      </c>
      <c r="C91" s="143" t="str">
        <f>IFERROR(VLOOKUP(B91,'Datos de Control'!$C$2:$D$864,2),"")</f>
        <v>Benef. participaciones y valores represent. de deuda</v>
      </c>
      <c r="D91" s="730"/>
      <c r="E91" s="252">
        <v>0</v>
      </c>
      <c r="F91" s="152">
        <f t="shared" ref="F91:H101" si="104">IFERROR(E91*100/E$4,"")</f>
        <v>0</v>
      </c>
      <c r="G91" s="247">
        <v>0</v>
      </c>
      <c r="H91" s="32">
        <f t="shared" ref="H91" si="105">IFERROR(G91*100/G$4,"")</f>
        <v>0</v>
      </c>
      <c r="I91" s="258">
        <v>0</v>
      </c>
      <c r="J91" s="198" t="str">
        <f t="shared" si="99"/>
        <v xml:space="preserve"> </v>
      </c>
      <c r="K91" s="730"/>
      <c r="L91" s="247">
        <v>0</v>
      </c>
      <c r="M91" s="152" t="str">
        <f t="shared" ref="M91:M94" si="106">IFERROR(L91*100/L$4,"")</f>
        <v/>
      </c>
      <c r="N91" s="247">
        <v>0</v>
      </c>
      <c r="O91" s="32" t="str">
        <f t="shared" ref="O91:O94" si="107">IFERROR(N91*100/N$4,"")</f>
        <v/>
      </c>
      <c r="P91" s="258">
        <v>0</v>
      </c>
      <c r="Q91" s="198" t="str">
        <f t="shared" si="100"/>
        <v xml:space="preserve"> </v>
      </c>
    </row>
    <row r="92" spans="1:17" ht="15.75" x14ac:dyDescent="0.25">
      <c r="A92" s="176"/>
      <c r="B92" s="49">
        <v>666</v>
      </c>
      <c r="C92" s="143" t="str">
        <f>IFERROR(VLOOKUP(B92,'Datos de Control'!$C$2:$D$864,2),"")</f>
        <v>Pérdidas en participaciones y valores rep. de deuda</v>
      </c>
      <c r="D92" s="730"/>
      <c r="E92" s="252">
        <v>0</v>
      </c>
      <c r="F92" s="152">
        <f t="shared" si="104"/>
        <v>0</v>
      </c>
      <c r="G92" s="247">
        <v>0</v>
      </c>
      <c r="H92" s="32">
        <f t="shared" ref="H92" si="108">IFERROR(G92*100/G$4,"")</f>
        <v>0</v>
      </c>
      <c r="I92" s="258">
        <v>0</v>
      </c>
      <c r="J92" s="198" t="str">
        <f t="shared" si="99"/>
        <v xml:space="preserve"> </v>
      </c>
      <c r="K92" s="730"/>
      <c r="L92" s="247">
        <v>0</v>
      </c>
      <c r="M92" s="152" t="str">
        <f t="shared" si="106"/>
        <v/>
      </c>
      <c r="N92" s="247">
        <v>0</v>
      </c>
      <c r="O92" s="32" t="str">
        <f t="shared" si="107"/>
        <v/>
      </c>
      <c r="P92" s="258">
        <v>0</v>
      </c>
      <c r="Q92" s="198" t="str">
        <f t="shared" si="100"/>
        <v xml:space="preserve"> </v>
      </c>
    </row>
    <row r="93" spans="1:17" ht="15.75" thickBot="1" x14ac:dyDescent="0.3">
      <c r="A93" s="176"/>
      <c r="B93" s="49"/>
      <c r="C93" s="146" t="str">
        <f>IFERROR(VLOOKUP(B93,'Datos de Control'!$C$2:$D$864,2),"")</f>
        <v/>
      </c>
      <c r="D93" s="730"/>
      <c r="E93" s="254"/>
      <c r="F93" s="156">
        <f t="shared" si="104"/>
        <v>0</v>
      </c>
      <c r="G93" s="256"/>
      <c r="H93" s="41">
        <f t="shared" ref="H93" si="109">IFERROR(G93*100/G$4,"")</f>
        <v>0</v>
      </c>
      <c r="I93" s="261"/>
      <c r="J93" s="200" t="str">
        <f t="shared" si="99"/>
        <v xml:space="preserve"> </v>
      </c>
      <c r="K93" s="730"/>
      <c r="L93" s="256"/>
      <c r="M93" s="156" t="str">
        <f t="shared" si="106"/>
        <v/>
      </c>
      <c r="N93" s="256"/>
      <c r="O93" s="41" t="str">
        <f t="shared" si="107"/>
        <v/>
      </c>
      <c r="P93" s="261"/>
      <c r="Q93" s="200" t="str">
        <f t="shared" si="100"/>
        <v xml:space="preserve"> </v>
      </c>
    </row>
    <row r="94" spans="1:17" ht="17.25" thickBot="1" x14ac:dyDescent="0.3">
      <c r="A94" s="181"/>
      <c r="B94" s="164"/>
      <c r="C94" s="161" t="s">
        <v>889</v>
      </c>
      <c r="D94" s="730"/>
      <c r="E94" s="255">
        <f>+E73+E77+E82+E86+E90</f>
        <v>0</v>
      </c>
      <c r="F94" s="155">
        <f t="shared" si="104"/>
        <v>0</v>
      </c>
      <c r="G94" s="243">
        <f>+G73+G77+G82+G86+G90</f>
        <v>0</v>
      </c>
      <c r="H94" s="151">
        <f t="shared" ref="H94" si="110">IFERROR(G94*100/G$4,"")</f>
        <v>0</v>
      </c>
      <c r="I94" s="243">
        <f>+I73+I77+I82+I86+I90</f>
        <v>0</v>
      </c>
      <c r="J94" s="204" t="str">
        <f t="shared" si="99"/>
        <v xml:space="preserve"> </v>
      </c>
      <c r="K94" s="730"/>
      <c r="L94" s="242">
        <f>+L73+L77+L82+L86+L90</f>
        <v>0</v>
      </c>
      <c r="M94" s="236" t="str">
        <f t="shared" si="106"/>
        <v/>
      </c>
      <c r="N94" s="244">
        <f>+N73+N77+N82+N86+N90</f>
        <v>0</v>
      </c>
      <c r="O94" s="237" t="str">
        <f t="shared" si="107"/>
        <v/>
      </c>
      <c r="P94" s="244">
        <f>+P73+P77+P82+P86+P90</f>
        <v>0</v>
      </c>
      <c r="Q94" s="239" t="str">
        <f t="shared" si="100"/>
        <v xml:space="preserve"> </v>
      </c>
    </row>
    <row r="95" spans="1:17" ht="9.75" customHeight="1" thickBot="1" x14ac:dyDescent="0.3">
      <c r="A95" s="181"/>
      <c r="B95" s="165"/>
      <c r="C95" s="160"/>
      <c r="D95" s="730"/>
      <c r="E95" s="732"/>
      <c r="F95" s="733"/>
      <c r="G95" s="733"/>
      <c r="H95" s="733"/>
      <c r="I95" s="733"/>
      <c r="J95" s="734"/>
      <c r="K95" s="730"/>
      <c r="L95" s="732"/>
      <c r="M95" s="733"/>
      <c r="N95" s="733"/>
      <c r="O95" s="733"/>
      <c r="P95" s="733"/>
      <c r="Q95" s="734"/>
    </row>
    <row r="96" spans="1:17" ht="17.25" thickBot="1" x14ac:dyDescent="0.3">
      <c r="A96" s="181"/>
      <c r="B96" s="164"/>
      <c r="C96" s="174" t="s">
        <v>893</v>
      </c>
      <c r="D96" s="730"/>
      <c r="E96" s="255">
        <f>+E72+E94</f>
        <v>600000</v>
      </c>
      <c r="F96" s="155">
        <f t="shared" si="104"/>
        <v>100</v>
      </c>
      <c r="G96" s="250">
        <f>+G72+G94</f>
        <v>450000</v>
      </c>
      <c r="H96" s="151">
        <f t="shared" ref="H96" si="111">IFERROR(G96*100/G$4,"")</f>
        <v>100</v>
      </c>
      <c r="I96" s="250">
        <f>+I72+I94</f>
        <v>150000</v>
      </c>
      <c r="J96" s="204">
        <f t="shared" si="99"/>
        <v>33.333333333333336</v>
      </c>
      <c r="K96" s="730"/>
      <c r="L96" s="265">
        <f>+L72+L94</f>
        <v>0</v>
      </c>
      <c r="M96" s="236" t="str">
        <f t="shared" ref="M96:M101" si="112">IFERROR(L96*100/L$4,"")</f>
        <v/>
      </c>
      <c r="N96" s="266">
        <f>+N72+N94</f>
        <v>0</v>
      </c>
      <c r="O96" s="237" t="str">
        <f t="shared" ref="O96:O101" si="113">IFERROR(N96*100/N$4,"")</f>
        <v/>
      </c>
      <c r="P96" s="266">
        <f>+P72+P94</f>
        <v>0</v>
      </c>
      <c r="Q96" s="239" t="str">
        <f t="shared" ref="Q96:Q101" si="114">IFERROR(IF(L96=0," ",P96*100/N96),"")</f>
        <v xml:space="preserve"> </v>
      </c>
    </row>
    <row r="97" spans="1:17" s="29" customFormat="1" ht="15.75" x14ac:dyDescent="0.25">
      <c r="A97" s="705" t="s">
        <v>34</v>
      </c>
      <c r="B97" s="706"/>
      <c r="C97" s="719"/>
      <c r="D97" s="730"/>
      <c r="E97" s="251">
        <f>SUM(E98:E100)</f>
        <v>0</v>
      </c>
      <c r="F97" s="154">
        <f t="shared" si="104"/>
        <v>0</v>
      </c>
      <c r="G97" s="251">
        <f>SUM(G98:G100)</f>
        <v>0</v>
      </c>
      <c r="H97" s="37">
        <f t="shared" ref="H97" si="115">IFERROR(G97*100/G$4,"")</f>
        <v>0</v>
      </c>
      <c r="I97" s="262">
        <f t="shared" ref="I97" si="116">+E97-G97</f>
        <v>0</v>
      </c>
      <c r="J97" s="197" t="str">
        <f t="shared" si="99"/>
        <v xml:space="preserve"> </v>
      </c>
      <c r="K97" s="730"/>
      <c r="L97" s="251">
        <f>SUM(L98:L100)</f>
        <v>0</v>
      </c>
      <c r="M97" s="154" t="str">
        <f t="shared" si="112"/>
        <v/>
      </c>
      <c r="N97" s="251">
        <f>SUM(N98:N100)</f>
        <v>0</v>
      </c>
      <c r="O97" s="37" t="str">
        <f t="shared" si="113"/>
        <v/>
      </c>
      <c r="P97" s="262">
        <f t="shared" ref="P97" si="117">+L97-N97</f>
        <v>0</v>
      </c>
      <c r="Q97" s="197" t="str">
        <f t="shared" si="114"/>
        <v xml:space="preserve"> </v>
      </c>
    </row>
    <row r="98" spans="1:17" ht="15.75" x14ac:dyDescent="0.25">
      <c r="A98" s="176"/>
      <c r="B98" s="49">
        <v>6300</v>
      </c>
      <c r="C98" s="143" t="str">
        <f>IFERROR(VLOOKUP(B98,'Datos de Control'!$C$2:$D$864,2),"")</f>
        <v>Impuesto corriente</v>
      </c>
      <c r="D98" s="730"/>
      <c r="E98" s="252">
        <v>0</v>
      </c>
      <c r="F98" s="152">
        <f t="shared" si="104"/>
        <v>0</v>
      </c>
      <c r="G98" s="252">
        <v>0</v>
      </c>
      <c r="H98" s="32">
        <f t="shared" ref="H98" si="118">IFERROR(G98*100/G$4,"")</f>
        <v>0</v>
      </c>
      <c r="I98" s="263">
        <v>0</v>
      </c>
      <c r="J98" s="198" t="str">
        <f t="shared" si="99"/>
        <v xml:space="preserve"> </v>
      </c>
      <c r="K98" s="730"/>
      <c r="L98" s="252">
        <v>0</v>
      </c>
      <c r="M98" s="152" t="str">
        <f t="shared" si="112"/>
        <v/>
      </c>
      <c r="N98" s="252">
        <v>0</v>
      </c>
      <c r="O98" s="32" t="str">
        <f t="shared" si="113"/>
        <v/>
      </c>
      <c r="P98" s="263">
        <v>0</v>
      </c>
      <c r="Q98" s="198" t="str">
        <f t="shared" si="114"/>
        <v xml:space="preserve"> </v>
      </c>
    </row>
    <row r="99" spans="1:17" ht="15.75" x14ac:dyDescent="0.25">
      <c r="A99" s="176"/>
      <c r="B99" s="49">
        <v>6301</v>
      </c>
      <c r="C99" s="143" t="str">
        <f>IFERROR(VLOOKUP(B99,'Datos de Control'!$C$2:$D$864,2),"")</f>
        <v>Impuesto diferido</v>
      </c>
      <c r="D99" s="730"/>
      <c r="E99" s="252">
        <v>0</v>
      </c>
      <c r="F99" s="152">
        <f t="shared" si="104"/>
        <v>0</v>
      </c>
      <c r="G99" s="252">
        <v>0</v>
      </c>
      <c r="H99" s="32">
        <f t="shared" ref="H99" si="119">IFERROR(G99*100/G$4,"")</f>
        <v>0</v>
      </c>
      <c r="I99" s="263">
        <v>0</v>
      </c>
      <c r="J99" s="198" t="str">
        <f t="shared" si="99"/>
        <v xml:space="preserve"> </v>
      </c>
      <c r="K99" s="730"/>
      <c r="L99" s="252">
        <v>0</v>
      </c>
      <c r="M99" s="152" t="str">
        <f t="shared" si="112"/>
        <v/>
      </c>
      <c r="N99" s="252">
        <v>0</v>
      </c>
      <c r="O99" s="32" t="str">
        <f t="shared" si="113"/>
        <v/>
      </c>
      <c r="P99" s="263">
        <v>0</v>
      </c>
      <c r="Q99" s="198" t="str">
        <f t="shared" si="114"/>
        <v xml:space="preserve"> </v>
      </c>
    </row>
    <row r="100" spans="1:17" ht="15.75" thickBot="1" x14ac:dyDescent="0.3">
      <c r="A100" s="176"/>
      <c r="B100" s="49"/>
      <c r="C100" s="149" t="str">
        <f>IFERROR(VLOOKUP(B100,'Datos de Control'!$C$2:$D$864,2),"")</f>
        <v/>
      </c>
      <c r="D100" s="730"/>
      <c r="E100" s="254"/>
      <c r="F100" s="156">
        <f t="shared" si="104"/>
        <v>0</v>
      </c>
      <c r="G100" s="254"/>
      <c r="H100" s="41">
        <f t="shared" ref="H100" si="120">IFERROR(G100*100/G$4,"")</f>
        <v>0</v>
      </c>
      <c r="I100" s="264"/>
      <c r="J100" s="200" t="str">
        <f t="shared" si="99"/>
        <v xml:space="preserve"> </v>
      </c>
      <c r="K100" s="730"/>
      <c r="L100" s="254"/>
      <c r="M100" s="156" t="str">
        <f t="shared" si="112"/>
        <v/>
      </c>
      <c r="N100" s="254"/>
      <c r="O100" s="41" t="str">
        <f t="shared" si="113"/>
        <v/>
      </c>
      <c r="P100" s="264"/>
      <c r="Q100" s="200" t="str">
        <f t="shared" si="114"/>
        <v xml:space="preserve"> </v>
      </c>
    </row>
    <row r="101" spans="1:17" s="173" customFormat="1" ht="17.25" thickBot="1" x14ac:dyDescent="0.3">
      <c r="A101" s="182"/>
      <c r="B101" s="169"/>
      <c r="C101" s="174" t="s">
        <v>892</v>
      </c>
      <c r="D101" s="731"/>
      <c r="E101" s="255">
        <f>+E96+E97</f>
        <v>600000</v>
      </c>
      <c r="F101" s="171">
        <f t="shared" si="104"/>
        <v>100</v>
      </c>
      <c r="G101" s="250">
        <f>+G96+G97</f>
        <v>450000</v>
      </c>
      <c r="H101" s="172">
        <f t="shared" si="104"/>
        <v>100</v>
      </c>
      <c r="I101" s="250">
        <f>+I96+I97</f>
        <v>150000</v>
      </c>
      <c r="J101" s="204">
        <f t="shared" si="99"/>
        <v>33.333333333333336</v>
      </c>
      <c r="K101" s="731"/>
      <c r="L101" s="265">
        <f>+L96+L97</f>
        <v>0</v>
      </c>
      <c r="M101" s="240" t="str">
        <f t="shared" si="112"/>
        <v/>
      </c>
      <c r="N101" s="266">
        <f>+N96+N97</f>
        <v>0</v>
      </c>
      <c r="O101" s="241" t="str">
        <f t="shared" si="113"/>
        <v/>
      </c>
      <c r="P101" s="266">
        <f>+P96+P97</f>
        <v>0</v>
      </c>
      <c r="Q101" s="239" t="str">
        <f t="shared" si="114"/>
        <v xml:space="preserve"> </v>
      </c>
    </row>
    <row r="102" spans="1:17" ht="6.75" customHeight="1" x14ac:dyDescent="0.3">
      <c r="A102" s="44"/>
      <c r="B102" s="166"/>
      <c r="C102" s="44"/>
      <c r="D102" s="44"/>
      <c r="E102" s="44"/>
      <c r="F102" s="44"/>
      <c r="G102" s="44"/>
      <c r="H102" s="44"/>
      <c r="I102" s="44"/>
      <c r="J102" s="205"/>
      <c r="K102" s="44"/>
      <c r="L102" s="44"/>
      <c r="M102" s="44"/>
      <c r="N102" s="44"/>
      <c r="O102" s="44"/>
      <c r="P102" s="44"/>
      <c r="Q102" s="44"/>
    </row>
    <row r="103" spans="1:17" hidden="1" x14ac:dyDescent="0.25">
      <c r="D103" s="47"/>
      <c r="K103" s="47"/>
    </row>
    <row r="104" spans="1:17" hidden="1" x14ac:dyDescent="0.25">
      <c r="D104" s="47"/>
      <c r="K104" s="47"/>
    </row>
    <row r="105" spans="1:17" hidden="1" x14ac:dyDescent="0.25">
      <c r="D105" s="47"/>
      <c r="K105" s="47"/>
    </row>
    <row r="106" spans="1:17" hidden="1" x14ac:dyDescent="0.25">
      <c r="D106" s="47"/>
      <c r="K106" s="47"/>
    </row>
    <row r="115" spans="2:2" hidden="1" x14ac:dyDescent="0.25">
      <c r="B115" s="168"/>
    </row>
    <row r="116" spans="2:2" hidden="1" x14ac:dyDescent="0.25">
      <c r="B116" s="168"/>
    </row>
    <row r="120" spans="2:2" hidden="1" x14ac:dyDescent="0.25">
      <c r="B120" s="168"/>
    </row>
    <row r="122" spans="2:2" hidden="1" x14ac:dyDescent="0.25">
      <c r="B122" s="168"/>
    </row>
    <row r="126" spans="2:2" hidden="1" x14ac:dyDescent="0.25">
      <c r="B126" s="168"/>
    </row>
  </sheetData>
  <mergeCells count="27">
    <mergeCell ref="N1:O1"/>
    <mergeCell ref="L2:Q2"/>
    <mergeCell ref="A14:C14"/>
    <mergeCell ref="A90:C90"/>
    <mergeCell ref="A97:C97"/>
    <mergeCell ref="E1:I1"/>
    <mergeCell ref="L1:M1"/>
    <mergeCell ref="A2:C3"/>
    <mergeCell ref="E2:J2"/>
    <mergeCell ref="D2:D101"/>
    <mergeCell ref="K2:K101"/>
    <mergeCell ref="E95:J95"/>
    <mergeCell ref="L95:Q95"/>
    <mergeCell ref="A86:C86"/>
    <mergeCell ref="A4:C4"/>
    <mergeCell ref="A10:C10"/>
    <mergeCell ref="A18:C18"/>
    <mergeCell ref="A27:C27"/>
    <mergeCell ref="A32:C32"/>
    <mergeCell ref="A39:C39"/>
    <mergeCell ref="A56:C56"/>
    <mergeCell ref="A82:C82"/>
    <mergeCell ref="A61:C61"/>
    <mergeCell ref="A68:C68"/>
    <mergeCell ref="A73:C73"/>
    <mergeCell ref="A77:C77"/>
    <mergeCell ref="A65:C65"/>
  </mergeCells>
  <conditionalFormatting sqref="A4:A11 E4:E10 A27:C27 A81:C81 E81:F81 E13 I25:J25 E25 A31:C32 A28:B30 A38:C39 A33:B37 A55:C56 A40:B54 A60:C60 A57:B59 E64:F64 A64:C64 A62:B62 A71:C71 A69:B70 E71:F71 E89:F89 A89:C89 A87:B88 A93:C93 A91:B92 E93:F93 E60:F60 E27:F27 E31:F32 E38:F39 E55:F56 H60:J60 H93:J93 H89:J89 H71:J71 H64:J64 H81:J81 I13:J13 H27:J27 H31:J32 H38:J39 H55:J56 I4:J10 A18:A25 E18:G18 I18:J18 A13">
    <cfRule type="expression" dxfId="1351" priority="966">
      <formula>MOD(ROW(),2)</formula>
    </cfRule>
  </conditionalFormatting>
  <conditionalFormatting sqref="A80 A78:B79 A75 A74:B74 A2 A5:B8 A11:B11 A19:B24 A28:B30 A33:B37 A40:B54 A57:B59 A62:B62 A69:B70 A87:B88 A91:B92 L102:M1048576 A98:B98 A99 J1 D2:E2 L1:L2 L3:M3 A1:E1 A4:C4 A102:J1048576 A9:C10 A25:C25 A18:C18 A31:C32 A38:C39 A55:C56 A60:C61 A64:C64 A71:C71 A76:C77 A81:C81 A89:C90 A93:C93 E3:J3 P1:Q1 P102:Q1048576 E4:F9 H97 H90 H86 H77 H73 H61 A100:C100 H60:J60 H93:J93 H89:J89 H71:J71 H81:J81 H76:J76 P3:Q3 J19 H31:J32 H38:J39 H55:J56 A27:C27 A26 C26 H4:J9 A73:C73 A97:C97 E95 H100:J100 I18:J18 E18:G19 A68:C68 H64:J64 A86:C86 H26:J27 E13:F13 E10:E11 I25:J25 I10:J11 E86:F86 E68:H68 E97:F97 E73:F73 E100:F100 E93:F93 E89:F90 E81:F81 E76:F77 E71:F71 E64:F64 E60:F61 E55:F56 E38:F39 E31:F32 E25:F27 I13:J13 A13:B13">
    <cfRule type="cellIs" dxfId="1350" priority="965" operator="equal">
      <formula>0</formula>
    </cfRule>
  </conditionalFormatting>
  <conditionalFormatting sqref="F4:F9 A80 A75 A76:C76 E76:F76 A74:B74 A78:B79 B4:C4 B9:C10 B5:B8 B18:C18 B11 B25:C25 F13 F25 B19:B24 E100:F100 A100:C100 A98:B98 A99 H100:J100 H76:J76 H4:H9 B13">
    <cfRule type="expression" dxfId="1349" priority="964">
      <formula>MOD(ROW(),2)</formula>
    </cfRule>
  </conditionalFormatting>
  <conditionalFormatting sqref="B80">
    <cfRule type="cellIs" dxfId="1348" priority="963" operator="equal">
      <formula>0</formula>
    </cfRule>
  </conditionalFormatting>
  <conditionalFormatting sqref="B80">
    <cfRule type="expression" dxfId="1347" priority="962">
      <formula>MOD(ROW(),2)</formula>
    </cfRule>
  </conditionalFormatting>
  <conditionalFormatting sqref="B75">
    <cfRule type="cellIs" dxfId="1346" priority="961" operator="equal">
      <formula>0</formula>
    </cfRule>
  </conditionalFormatting>
  <conditionalFormatting sqref="B75">
    <cfRule type="expression" dxfId="1345" priority="960">
      <formula>MOD(ROW(),2)</formula>
    </cfRule>
  </conditionalFormatting>
  <conditionalFormatting sqref="L102:M102 P102:Q102">
    <cfRule type="cellIs" dxfId="1344" priority="959" operator="equal">
      <formula>0</formula>
    </cfRule>
  </conditionalFormatting>
  <conditionalFormatting sqref="I11:J11 E11">
    <cfRule type="expression" dxfId="1343" priority="950">
      <formula>MOD(ROW(),2)</formula>
    </cfRule>
  </conditionalFormatting>
  <conditionalFormatting sqref="J90">
    <cfRule type="cellIs" dxfId="1342" priority="776" operator="equal">
      <formula>0</formula>
    </cfRule>
  </conditionalFormatting>
  <conditionalFormatting sqref="I69:J70">
    <cfRule type="expression" dxfId="1341" priority="894">
      <formula>MOD(ROW(),2)</formula>
    </cfRule>
  </conditionalFormatting>
  <conditionalFormatting sqref="C5:C8">
    <cfRule type="expression" dxfId="1340" priority="956">
      <formula>MOD(ROW(),2)</formula>
    </cfRule>
  </conditionalFormatting>
  <conditionalFormatting sqref="C13">
    <cfRule type="cellIs" dxfId="1339" priority="952" operator="equal">
      <formula>0</formula>
    </cfRule>
  </conditionalFormatting>
  <conditionalFormatting sqref="C13">
    <cfRule type="expression" dxfId="1338" priority="951">
      <formula>MOD(ROW(),2)</formula>
    </cfRule>
  </conditionalFormatting>
  <conditionalFormatting sqref="F87:F88 H87:H88">
    <cfRule type="expression" dxfId="1337" priority="871">
      <formula>MOD(ROW(),2)</formula>
    </cfRule>
  </conditionalFormatting>
  <conditionalFormatting sqref="J68">
    <cfRule type="cellIs" dxfId="1336" priority="788" operator="equal">
      <formula>0</formula>
    </cfRule>
  </conditionalFormatting>
  <conditionalFormatting sqref="G11">
    <cfRule type="expression" dxfId="1335" priority="688">
      <formula>MOD(ROW(),2)</formula>
    </cfRule>
  </conditionalFormatting>
  <conditionalFormatting sqref="J19 E19:E24">
    <cfRule type="expression" dxfId="1334" priority="943">
      <formula>MOD(ROW(),2)</formula>
    </cfRule>
  </conditionalFormatting>
  <conditionalFormatting sqref="E20:E24">
    <cfRule type="cellIs" dxfId="1333" priority="942" operator="equal">
      <formula>0</formula>
    </cfRule>
  </conditionalFormatting>
  <conditionalFormatting sqref="F19">
    <cfRule type="expression" dxfId="1332" priority="941">
      <formula>MOD(ROW(),2)</formula>
    </cfRule>
  </conditionalFormatting>
  <conditionalFormatting sqref="J20:J24">
    <cfRule type="expression" dxfId="1331" priority="936">
      <formula>MOD(ROW(),2)</formula>
    </cfRule>
  </conditionalFormatting>
  <conditionalFormatting sqref="F20:F24 J20:J24">
    <cfRule type="cellIs" dxfId="1330" priority="935" operator="equal">
      <formula>0</formula>
    </cfRule>
  </conditionalFormatting>
  <conditionalFormatting sqref="F20:F24">
    <cfRule type="expression" dxfId="1329" priority="934">
      <formula>MOD(ROW(),2)</formula>
    </cfRule>
  </conditionalFormatting>
  <conditionalFormatting sqref="J61">
    <cfRule type="cellIs" dxfId="1328" priority="791" operator="equal">
      <formula>0</formula>
    </cfRule>
  </conditionalFormatting>
  <conditionalFormatting sqref="J28:J30">
    <cfRule type="expression" dxfId="1327" priority="929">
      <formula>MOD(ROW(),2)</formula>
    </cfRule>
  </conditionalFormatting>
  <conditionalFormatting sqref="F28:F30 H28:H30 J28:J30">
    <cfRule type="cellIs" dxfId="1326" priority="928" operator="equal">
      <formula>0</formula>
    </cfRule>
  </conditionalFormatting>
  <conditionalFormatting sqref="F28:F30 H28:H30">
    <cfRule type="expression" dxfId="1325" priority="927">
      <formula>MOD(ROW(),2)</formula>
    </cfRule>
  </conditionalFormatting>
  <conditionalFormatting sqref="J33:J37">
    <cfRule type="expression" dxfId="1324" priority="922">
      <formula>MOD(ROW(),2)</formula>
    </cfRule>
  </conditionalFormatting>
  <conditionalFormatting sqref="F33:F37 H33:H37 J33:J37">
    <cfRule type="cellIs" dxfId="1323" priority="921" operator="equal">
      <formula>0</formula>
    </cfRule>
  </conditionalFormatting>
  <conditionalFormatting sqref="F33:F37 H33:H37">
    <cfRule type="expression" dxfId="1322" priority="920">
      <formula>MOD(ROW(),2)</formula>
    </cfRule>
  </conditionalFormatting>
  <conditionalFormatting sqref="J40:J54">
    <cfRule type="expression" dxfId="1321" priority="915">
      <formula>MOD(ROW(),2)</formula>
    </cfRule>
  </conditionalFormatting>
  <conditionalFormatting sqref="F40:F54 H40:H54 J40:J54">
    <cfRule type="cellIs" dxfId="1320" priority="914" operator="equal">
      <formula>0</formula>
    </cfRule>
  </conditionalFormatting>
  <conditionalFormatting sqref="F40:F54 H40:H54">
    <cfRule type="expression" dxfId="1319" priority="913">
      <formula>MOD(ROW(),2)</formula>
    </cfRule>
  </conditionalFormatting>
  <conditionalFormatting sqref="J57:J59">
    <cfRule type="expression" dxfId="1318" priority="908">
      <formula>MOD(ROW(),2)</formula>
    </cfRule>
  </conditionalFormatting>
  <conditionalFormatting sqref="F57:F59 H57:H59 J57:J59">
    <cfRule type="cellIs" dxfId="1317" priority="907" operator="equal">
      <formula>0</formula>
    </cfRule>
  </conditionalFormatting>
  <conditionalFormatting sqref="F57:F59 H57:H59">
    <cfRule type="expression" dxfId="1316" priority="906">
      <formula>MOD(ROW(),2)</formula>
    </cfRule>
  </conditionalFormatting>
  <conditionalFormatting sqref="J62">
    <cfRule type="expression" dxfId="1315" priority="901">
      <formula>MOD(ROW(),2)</formula>
    </cfRule>
  </conditionalFormatting>
  <conditionalFormatting sqref="F62 H62 J62">
    <cfRule type="cellIs" dxfId="1314" priority="900" operator="equal">
      <formula>0</formula>
    </cfRule>
  </conditionalFormatting>
  <conditionalFormatting sqref="F62 H62">
    <cfRule type="expression" dxfId="1313" priority="899">
      <formula>MOD(ROW(),2)</formula>
    </cfRule>
  </conditionalFormatting>
  <conditionalFormatting sqref="F69:F70 H69:J70">
    <cfRule type="cellIs" dxfId="1312" priority="893" operator="equal">
      <formula>0</formula>
    </cfRule>
  </conditionalFormatting>
  <conditionalFormatting sqref="F69:F70 H69:H70">
    <cfRule type="expression" dxfId="1311" priority="892">
      <formula>MOD(ROW(),2)</formula>
    </cfRule>
  </conditionalFormatting>
  <conditionalFormatting sqref="I74:J75">
    <cfRule type="expression" dxfId="1310" priority="887">
      <formula>MOD(ROW(),2)</formula>
    </cfRule>
  </conditionalFormatting>
  <conditionalFormatting sqref="F74:F75 H74:J75">
    <cfRule type="cellIs" dxfId="1309" priority="886" operator="equal">
      <formula>0</formula>
    </cfRule>
  </conditionalFormatting>
  <conditionalFormatting sqref="F74:F75 H74:H75">
    <cfRule type="expression" dxfId="1308" priority="885">
      <formula>MOD(ROW(),2)</formula>
    </cfRule>
  </conditionalFormatting>
  <conditionalFormatting sqref="I78:J80">
    <cfRule type="expression" dxfId="1307" priority="880">
      <formula>MOD(ROW(),2)</formula>
    </cfRule>
  </conditionalFormatting>
  <conditionalFormatting sqref="F78:F80 H78:J80">
    <cfRule type="cellIs" dxfId="1306" priority="879" operator="equal">
      <formula>0</formula>
    </cfRule>
  </conditionalFormatting>
  <conditionalFormatting sqref="F78:F80 H78:H80">
    <cfRule type="expression" dxfId="1305" priority="878">
      <formula>MOD(ROW(),2)</formula>
    </cfRule>
  </conditionalFormatting>
  <conditionalFormatting sqref="I87:J88">
    <cfRule type="expression" dxfId="1304" priority="873">
      <formula>MOD(ROW(),2)</formula>
    </cfRule>
  </conditionalFormatting>
  <conditionalFormatting sqref="F87:F88 H87:J88">
    <cfRule type="cellIs" dxfId="1303" priority="872" operator="equal">
      <formula>0</formula>
    </cfRule>
  </conditionalFormatting>
  <conditionalFormatting sqref="I91:J92">
    <cfRule type="expression" dxfId="1302" priority="866">
      <formula>MOD(ROW(),2)</formula>
    </cfRule>
  </conditionalFormatting>
  <conditionalFormatting sqref="F91:F92 H91:J92">
    <cfRule type="cellIs" dxfId="1301" priority="865" operator="equal">
      <formula>0</formula>
    </cfRule>
  </conditionalFormatting>
  <conditionalFormatting sqref="F91:F92 H91:H92">
    <cfRule type="expression" dxfId="1300" priority="864">
      <formula>MOD(ROW(),2)</formula>
    </cfRule>
  </conditionalFormatting>
  <conditionalFormatting sqref="I98:J98">
    <cfRule type="expression" dxfId="1299" priority="859">
      <formula>MOD(ROW(),2)</formula>
    </cfRule>
  </conditionalFormatting>
  <conditionalFormatting sqref="F98 H98:J98">
    <cfRule type="cellIs" dxfId="1298" priority="858" operator="equal">
      <formula>0</formula>
    </cfRule>
  </conditionalFormatting>
  <conditionalFormatting sqref="F98 H98">
    <cfRule type="expression" dxfId="1297" priority="857">
      <formula>MOD(ROW(),2)</formula>
    </cfRule>
  </conditionalFormatting>
  <conditionalFormatting sqref="B99">
    <cfRule type="cellIs" dxfId="1296" priority="852" operator="equal">
      <formula>0</formula>
    </cfRule>
  </conditionalFormatting>
  <conditionalFormatting sqref="B99">
    <cfRule type="expression" dxfId="1295" priority="851">
      <formula>MOD(ROW(),2)</formula>
    </cfRule>
  </conditionalFormatting>
  <conditionalFormatting sqref="J99">
    <cfRule type="expression" dxfId="1294" priority="850">
      <formula>MOD(ROW(),2)</formula>
    </cfRule>
  </conditionalFormatting>
  <conditionalFormatting sqref="F99 H99 J99">
    <cfRule type="cellIs" dxfId="1293" priority="849" operator="equal">
      <formula>0</formula>
    </cfRule>
  </conditionalFormatting>
  <conditionalFormatting sqref="F99 H99">
    <cfRule type="expression" dxfId="1292" priority="848">
      <formula>MOD(ROW(),2)</formula>
    </cfRule>
  </conditionalFormatting>
  <conditionalFormatting sqref="C99">
    <cfRule type="expression" dxfId="1291" priority="846">
      <formula>MOD(ROW(),2)</formula>
    </cfRule>
  </conditionalFormatting>
  <conditionalFormatting sqref="E28:E30">
    <cfRule type="expression" dxfId="1290" priority="843">
      <formula>MOD(ROW(),2)</formula>
    </cfRule>
  </conditionalFormatting>
  <conditionalFormatting sqref="E28:E30">
    <cfRule type="cellIs" dxfId="1289" priority="842" operator="equal">
      <formula>0</formula>
    </cfRule>
  </conditionalFormatting>
  <conditionalFormatting sqref="E33:E37">
    <cfRule type="expression" dxfId="1288" priority="841">
      <formula>MOD(ROW(),2)</formula>
    </cfRule>
  </conditionalFormatting>
  <conditionalFormatting sqref="E33:E37">
    <cfRule type="cellIs" dxfId="1287" priority="840" operator="equal">
      <formula>0</formula>
    </cfRule>
  </conditionalFormatting>
  <conditionalFormatting sqref="E40:E54">
    <cfRule type="expression" dxfId="1286" priority="839">
      <formula>MOD(ROW(),2)</formula>
    </cfRule>
  </conditionalFormatting>
  <conditionalFormatting sqref="E40:E54">
    <cfRule type="cellIs" dxfId="1285" priority="838" operator="equal">
      <formula>0</formula>
    </cfRule>
  </conditionalFormatting>
  <conditionalFormatting sqref="E57:E59">
    <cfRule type="expression" dxfId="1284" priority="837">
      <formula>MOD(ROW(),2)</formula>
    </cfRule>
  </conditionalFormatting>
  <conditionalFormatting sqref="E57:E59">
    <cfRule type="cellIs" dxfId="1283" priority="836" operator="equal">
      <formula>0</formula>
    </cfRule>
  </conditionalFormatting>
  <conditionalFormatting sqref="E62">
    <cfRule type="expression" dxfId="1282" priority="835">
      <formula>MOD(ROW(),2)</formula>
    </cfRule>
  </conditionalFormatting>
  <conditionalFormatting sqref="E62">
    <cfRule type="cellIs" dxfId="1281" priority="834" operator="equal">
      <formula>0</formula>
    </cfRule>
  </conditionalFormatting>
  <conditionalFormatting sqref="E69:E70">
    <cfRule type="expression" dxfId="1280" priority="833">
      <formula>MOD(ROW(),2)</formula>
    </cfRule>
  </conditionalFormatting>
  <conditionalFormatting sqref="E69:E70">
    <cfRule type="cellIs" dxfId="1279" priority="832" operator="equal">
      <formula>0</formula>
    </cfRule>
  </conditionalFormatting>
  <conditionalFormatting sqref="E74:E75">
    <cfRule type="expression" dxfId="1278" priority="831">
      <formula>MOD(ROW(),2)</formula>
    </cfRule>
  </conditionalFormatting>
  <conditionalFormatting sqref="E74:E75">
    <cfRule type="cellIs" dxfId="1277" priority="830" operator="equal">
      <formula>0</formula>
    </cfRule>
  </conditionalFormatting>
  <conditionalFormatting sqref="E78:E80">
    <cfRule type="expression" dxfId="1276" priority="829">
      <formula>MOD(ROW(),2)</formula>
    </cfRule>
  </conditionalFormatting>
  <conditionalFormatting sqref="E78:E80">
    <cfRule type="cellIs" dxfId="1275" priority="828" operator="equal">
      <formula>0</formula>
    </cfRule>
  </conditionalFormatting>
  <conditionalFormatting sqref="E87:E88">
    <cfRule type="expression" dxfId="1274" priority="827">
      <formula>MOD(ROW(),2)</formula>
    </cfRule>
  </conditionalFormatting>
  <conditionalFormatting sqref="E87:E88">
    <cfRule type="cellIs" dxfId="1273" priority="826" operator="equal">
      <formula>0</formula>
    </cfRule>
  </conditionalFormatting>
  <conditionalFormatting sqref="E91:E92">
    <cfRule type="expression" dxfId="1272" priority="825">
      <formula>MOD(ROW(),2)</formula>
    </cfRule>
  </conditionalFormatting>
  <conditionalFormatting sqref="E91:E92">
    <cfRule type="cellIs" dxfId="1271" priority="824" operator="equal">
      <formula>0</formula>
    </cfRule>
  </conditionalFormatting>
  <conditionalFormatting sqref="E98:E99">
    <cfRule type="expression" dxfId="1270" priority="823">
      <formula>MOD(ROW(),2)</formula>
    </cfRule>
  </conditionalFormatting>
  <conditionalFormatting sqref="E98:E99">
    <cfRule type="cellIs" dxfId="1269" priority="822" operator="equal">
      <formula>0</formula>
    </cfRule>
  </conditionalFormatting>
  <conditionalFormatting sqref="G57:G59">
    <cfRule type="expression" dxfId="1268" priority="679">
      <formula>MOD(ROW(),2)</formula>
    </cfRule>
  </conditionalFormatting>
  <conditionalFormatting sqref="G57:G59">
    <cfRule type="cellIs" dxfId="1267" priority="678" operator="equal">
      <formula>0</formula>
    </cfRule>
  </conditionalFormatting>
  <conditionalFormatting sqref="G62">
    <cfRule type="expression" dxfId="1266" priority="677">
      <formula>MOD(ROW(),2)</formula>
    </cfRule>
  </conditionalFormatting>
  <conditionalFormatting sqref="G62">
    <cfRule type="cellIs" dxfId="1265" priority="676" operator="equal">
      <formula>0</formula>
    </cfRule>
  </conditionalFormatting>
  <conditionalFormatting sqref="G69:G70">
    <cfRule type="expression" dxfId="1264" priority="675">
      <formula>MOD(ROW(),2)</formula>
    </cfRule>
  </conditionalFormatting>
  <conditionalFormatting sqref="G69:G70">
    <cfRule type="cellIs" dxfId="1263" priority="674" operator="equal">
      <formula>0</formula>
    </cfRule>
  </conditionalFormatting>
  <conditionalFormatting sqref="G74:G75">
    <cfRule type="expression" dxfId="1262" priority="673">
      <formula>MOD(ROW(),2)</formula>
    </cfRule>
  </conditionalFormatting>
  <conditionalFormatting sqref="G74:G75">
    <cfRule type="cellIs" dxfId="1261" priority="672" operator="equal">
      <formula>0</formula>
    </cfRule>
  </conditionalFormatting>
  <conditionalFormatting sqref="G78:G80">
    <cfRule type="expression" dxfId="1260" priority="671">
      <formula>MOD(ROW(),2)</formula>
    </cfRule>
  </conditionalFormatting>
  <conditionalFormatting sqref="G78:G80">
    <cfRule type="cellIs" dxfId="1259" priority="670" operator="equal">
      <formula>0</formula>
    </cfRule>
  </conditionalFormatting>
  <conditionalFormatting sqref="G87:G88">
    <cfRule type="expression" dxfId="1258" priority="669">
      <formula>MOD(ROW(),2)</formula>
    </cfRule>
  </conditionalFormatting>
  <conditionalFormatting sqref="G87:G88">
    <cfRule type="cellIs" dxfId="1257" priority="668" operator="equal">
      <formula>0</formula>
    </cfRule>
  </conditionalFormatting>
  <conditionalFormatting sqref="G91:G92">
    <cfRule type="expression" dxfId="1256" priority="667">
      <formula>MOD(ROW(),2)</formula>
    </cfRule>
  </conditionalFormatting>
  <conditionalFormatting sqref="G91:G92">
    <cfRule type="cellIs" dxfId="1255" priority="666" operator="equal">
      <formula>0</formula>
    </cfRule>
  </conditionalFormatting>
  <conditionalFormatting sqref="G98:G99">
    <cfRule type="expression" dxfId="1254" priority="665">
      <formula>MOD(ROW(),2)</formula>
    </cfRule>
  </conditionalFormatting>
  <conditionalFormatting sqref="G98:G99">
    <cfRule type="cellIs" dxfId="1253" priority="664" operator="equal">
      <formula>0</formula>
    </cfRule>
  </conditionalFormatting>
  <conditionalFormatting sqref="G68">
    <cfRule type="expression" dxfId="1252" priority="661">
      <formula>MOD(ROW(),2)</formula>
    </cfRule>
  </conditionalFormatting>
  <conditionalFormatting sqref="G77">
    <cfRule type="expression" dxfId="1251" priority="659">
      <formula>MOD(ROW(),2)</formula>
    </cfRule>
  </conditionalFormatting>
  <conditionalFormatting sqref="G90">
    <cfRule type="expression" dxfId="1250" priority="657">
      <formula>MOD(ROW(),2)</formula>
    </cfRule>
  </conditionalFormatting>
  <conditionalFormatting sqref="E61:F61 A61:C61 J61 H61">
    <cfRule type="expression" dxfId="1249" priority="792">
      <formula>MOD(ROW(),2)</formula>
    </cfRule>
  </conditionalFormatting>
  <conditionalFormatting sqref="E68:F68 A68:C68 J68 H68">
    <cfRule type="expression" dxfId="1248" priority="789">
      <formula>MOD(ROW(),2)</formula>
    </cfRule>
  </conditionalFormatting>
  <conditionalFormatting sqref="E73:F73 A73:C73 J73 H73">
    <cfRule type="expression" dxfId="1247" priority="786">
      <formula>MOD(ROW(),2)</formula>
    </cfRule>
  </conditionalFormatting>
  <conditionalFormatting sqref="J73">
    <cfRule type="cellIs" dxfId="1246" priority="785" operator="equal">
      <formula>0</formula>
    </cfRule>
  </conditionalFormatting>
  <conditionalFormatting sqref="E77:F77 A77:C77 J77 H77">
    <cfRule type="expression" dxfId="1245" priority="783">
      <formula>MOD(ROW(),2)</formula>
    </cfRule>
  </conditionalFormatting>
  <conditionalFormatting sqref="J77">
    <cfRule type="cellIs" dxfId="1244" priority="782" operator="equal">
      <formula>0</formula>
    </cfRule>
  </conditionalFormatting>
  <conditionalFormatting sqref="I19:I24">
    <cfRule type="cellIs" dxfId="1243" priority="617" operator="equal">
      <formula>0</formula>
    </cfRule>
  </conditionalFormatting>
  <conditionalFormatting sqref="E86:F86 A86:C86 J86 H86">
    <cfRule type="expression" dxfId="1242" priority="780">
      <formula>MOD(ROW(),2)</formula>
    </cfRule>
  </conditionalFormatting>
  <conditionalFormatting sqref="J86">
    <cfRule type="cellIs" dxfId="1241" priority="779" operator="equal">
      <formula>0</formula>
    </cfRule>
  </conditionalFormatting>
  <conditionalFormatting sqref="E90:F90 A90:C90 J90 H90">
    <cfRule type="expression" dxfId="1240" priority="777">
      <formula>MOD(ROW(),2)</formula>
    </cfRule>
  </conditionalFormatting>
  <conditionalFormatting sqref="I73">
    <cfRule type="cellIs" dxfId="1239" priority="611" operator="equal">
      <formula>0</formula>
    </cfRule>
  </conditionalFormatting>
  <conditionalFormatting sqref="E97:F97 A97:C97 J97 H97">
    <cfRule type="expression" dxfId="1238" priority="774">
      <formula>MOD(ROW(),2)</formula>
    </cfRule>
  </conditionalFormatting>
  <conditionalFormatting sqref="J97">
    <cfRule type="cellIs" dxfId="1237" priority="773" operator="equal">
      <formula>0</formula>
    </cfRule>
  </conditionalFormatting>
  <conditionalFormatting sqref="I77">
    <cfRule type="expression" dxfId="1236" priority="610">
      <formula>MOD(ROW(),2)</formula>
    </cfRule>
  </conditionalFormatting>
  <conditionalFormatting sqref="I77">
    <cfRule type="cellIs" dxfId="1235" priority="609" operator="equal">
      <formula>0</formula>
    </cfRule>
  </conditionalFormatting>
  <conditionalFormatting sqref="E72:F72 H72:J72">
    <cfRule type="cellIs" dxfId="1234" priority="604" operator="equal">
      <formula>0</formula>
    </cfRule>
  </conditionalFormatting>
  <conditionalFormatting sqref="I97">
    <cfRule type="expression" dxfId="1233" priority="759">
      <formula>MOD(ROW(),2)</formula>
    </cfRule>
  </conditionalFormatting>
  <conditionalFormatting sqref="I97">
    <cfRule type="cellIs" dxfId="1232" priority="758" operator="equal">
      <formula>0</formula>
    </cfRule>
  </conditionalFormatting>
  <conditionalFormatting sqref="I19:I24">
    <cfRule type="expression" dxfId="1231" priority="618">
      <formula>MOD(ROW(),2)</formula>
    </cfRule>
  </conditionalFormatting>
  <conditionalFormatting sqref="I61">
    <cfRule type="expression" dxfId="1230" priority="616">
      <formula>MOD(ROW(),2)</formula>
    </cfRule>
  </conditionalFormatting>
  <conditionalFormatting sqref="I61">
    <cfRule type="cellIs" dxfId="1229" priority="615" operator="equal">
      <formula>0</formula>
    </cfRule>
  </conditionalFormatting>
  <conditionalFormatting sqref="I68">
    <cfRule type="expression" dxfId="1228" priority="614">
      <formula>MOD(ROW(),2)</formula>
    </cfRule>
  </conditionalFormatting>
  <conditionalFormatting sqref="I68">
    <cfRule type="cellIs" dxfId="1227" priority="613" operator="equal">
      <formula>0</formula>
    </cfRule>
  </conditionalFormatting>
  <conditionalFormatting sqref="I73">
    <cfRule type="expression" dxfId="1226" priority="612">
      <formula>MOD(ROW(),2)</formula>
    </cfRule>
  </conditionalFormatting>
  <conditionalFormatting sqref="I86">
    <cfRule type="expression" dxfId="1225" priority="608">
      <formula>MOD(ROW(),2)</formula>
    </cfRule>
  </conditionalFormatting>
  <conditionalFormatting sqref="I86">
    <cfRule type="cellIs" dxfId="1224" priority="607" operator="equal">
      <formula>0</formula>
    </cfRule>
  </conditionalFormatting>
  <conditionalFormatting sqref="I90">
    <cfRule type="expression" dxfId="1223" priority="606">
      <formula>MOD(ROW(),2)</formula>
    </cfRule>
  </conditionalFormatting>
  <conditionalFormatting sqref="I90">
    <cfRule type="cellIs" dxfId="1222" priority="605" operator="equal">
      <formula>0</formula>
    </cfRule>
  </conditionalFormatting>
  <conditionalFormatting sqref="C11">
    <cfRule type="expression" dxfId="1221" priority="743">
      <formula>MOD(ROW(),2)</formula>
    </cfRule>
  </conditionalFormatting>
  <conditionalFormatting sqref="C19:C24">
    <cfRule type="expression" dxfId="1220" priority="742">
      <formula>MOD(ROW(),2)</formula>
    </cfRule>
  </conditionalFormatting>
  <conditionalFormatting sqref="C28:C30">
    <cfRule type="expression" dxfId="1219" priority="741">
      <formula>MOD(ROW(),2)</formula>
    </cfRule>
  </conditionalFormatting>
  <conditionalFormatting sqref="C33:C37">
    <cfRule type="expression" dxfId="1218" priority="740">
      <formula>MOD(ROW(),2)</formula>
    </cfRule>
  </conditionalFormatting>
  <conditionalFormatting sqref="C40:C54">
    <cfRule type="expression" dxfId="1217" priority="739">
      <formula>MOD(ROW(),2)</formula>
    </cfRule>
  </conditionalFormatting>
  <conditionalFormatting sqref="C57:C59">
    <cfRule type="expression" dxfId="1216" priority="738">
      <formula>MOD(ROW(),2)</formula>
    </cfRule>
  </conditionalFormatting>
  <conditionalFormatting sqref="C69:C70">
    <cfRule type="expression" dxfId="1215" priority="736">
      <formula>MOD(ROW(),2)</formula>
    </cfRule>
  </conditionalFormatting>
  <conditionalFormatting sqref="C74:C75">
    <cfRule type="expression" dxfId="1214" priority="735">
      <formula>MOD(ROW(),2)</formula>
    </cfRule>
  </conditionalFormatting>
  <conditionalFormatting sqref="C78:C80">
    <cfRule type="expression" dxfId="1213" priority="734">
      <formula>MOD(ROW(),2)</formula>
    </cfRule>
  </conditionalFormatting>
  <conditionalFormatting sqref="C87:C88">
    <cfRule type="expression" dxfId="1212" priority="733">
      <formula>MOD(ROW(),2)</formula>
    </cfRule>
  </conditionalFormatting>
  <conditionalFormatting sqref="C91:C92">
    <cfRule type="expression" dxfId="1211" priority="732">
      <formula>MOD(ROW(),2)</formula>
    </cfRule>
  </conditionalFormatting>
  <conditionalFormatting sqref="C98">
    <cfRule type="expression" dxfId="1210" priority="731">
      <formula>MOD(ROW(),2)</formula>
    </cfRule>
  </conditionalFormatting>
  <conditionalFormatting sqref="N102:O1048576 N3:O3">
    <cfRule type="cellIs" dxfId="1209" priority="729" operator="equal">
      <formula>0</formula>
    </cfRule>
  </conditionalFormatting>
  <conditionalFormatting sqref="A83:B84 A82:C82 A85:C85 H82 H85:J85 E85:F85 E82:F82">
    <cfRule type="cellIs" dxfId="1208" priority="329" operator="equal">
      <formula>0</formula>
    </cfRule>
  </conditionalFormatting>
  <conditionalFormatting sqref="A83:B84">
    <cfRule type="expression" dxfId="1207" priority="328">
      <formula>MOD(ROW(),2)</formula>
    </cfRule>
  </conditionalFormatting>
  <conditionalFormatting sqref="I63">
    <cfRule type="expression" dxfId="1206" priority="346">
      <formula>MOD(ROW(),2)</formula>
    </cfRule>
  </conditionalFormatting>
  <conditionalFormatting sqref="E83:E84">
    <cfRule type="expression" dxfId="1205" priority="322">
      <formula>MOD(ROW(),2)</formula>
    </cfRule>
  </conditionalFormatting>
  <conditionalFormatting sqref="A101 E101:F101 H101:J101">
    <cfRule type="cellIs" dxfId="1204" priority="335" operator="equal">
      <formula>0</formula>
    </cfRule>
  </conditionalFormatting>
  <conditionalFormatting sqref="I82">
    <cfRule type="cellIs" dxfId="1203" priority="311" operator="equal">
      <formula>0</formula>
    </cfRule>
  </conditionalFormatting>
  <conditionalFormatting sqref="A85:C85 E85:F85 H85:J85">
    <cfRule type="expression" dxfId="1202" priority="330">
      <formula>MOD(ROW(),2)</formula>
    </cfRule>
  </conditionalFormatting>
  <conditionalFormatting sqref="I83:J84">
    <cfRule type="expression" dxfId="1201" priority="325">
      <formula>MOD(ROW(),2)</formula>
    </cfRule>
  </conditionalFormatting>
  <conditionalFormatting sqref="G4:G10 G81 G13 G25 G64 G71 G89 G93 G60 G27 G31:G32 G38:G39 G55:G56">
    <cfRule type="expression" dxfId="1200" priority="691">
      <formula>MOD(ROW(),2)</formula>
    </cfRule>
  </conditionalFormatting>
  <conditionalFormatting sqref="G25 G31:G32 G38:G39 G55:G56 G60:G61 G64 G71 G76:G77 G81 G89:G90 G93 G4:G11 G100 G73 G97 G86 G27 G13">
    <cfRule type="cellIs" dxfId="1199" priority="690" operator="equal">
      <formula>0</formula>
    </cfRule>
  </conditionalFormatting>
  <conditionalFormatting sqref="G76 G100">
    <cfRule type="expression" dxfId="1198" priority="689">
      <formula>MOD(ROW(),2)</formula>
    </cfRule>
  </conditionalFormatting>
  <conditionalFormatting sqref="G19:G24">
    <cfRule type="expression" dxfId="1197" priority="687">
      <formula>MOD(ROW(),2)</formula>
    </cfRule>
  </conditionalFormatting>
  <conditionalFormatting sqref="G20:G24">
    <cfRule type="cellIs" dxfId="1196" priority="686" operator="equal">
      <formula>0</formula>
    </cfRule>
  </conditionalFormatting>
  <conditionalFormatting sqref="G28:G30">
    <cfRule type="expression" dxfId="1195" priority="685">
      <formula>MOD(ROW(),2)</formula>
    </cfRule>
  </conditionalFormatting>
  <conditionalFormatting sqref="G28:G30">
    <cfRule type="cellIs" dxfId="1194" priority="684" operator="equal">
      <formula>0</formula>
    </cfRule>
  </conditionalFormatting>
  <conditionalFormatting sqref="G33:G37">
    <cfRule type="expression" dxfId="1193" priority="683">
      <formula>MOD(ROW(),2)</formula>
    </cfRule>
  </conditionalFormatting>
  <conditionalFormatting sqref="G33:G37">
    <cfRule type="cellIs" dxfId="1192" priority="682" operator="equal">
      <formula>0</formula>
    </cfRule>
  </conditionalFormatting>
  <conditionalFormatting sqref="G40:G54">
    <cfRule type="expression" dxfId="1191" priority="681">
      <formula>MOD(ROW(),2)</formula>
    </cfRule>
  </conditionalFormatting>
  <conditionalFormatting sqref="G40:G54">
    <cfRule type="cellIs" dxfId="1190" priority="680" operator="equal">
      <formula>0</formula>
    </cfRule>
  </conditionalFormatting>
  <conditionalFormatting sqref="G61">
    <cfRule type="expression" dxfId="1189" priority="662">
      <formula>MOD(ROW(),2)</formula>
    </cfRule>
  </conditionalFormatting>
  <conditionalFormatting sqref="G73">
    <cfRule type="expression" dxfId="1188" priority="660">
      <formula>MOD(ROW(),2)</formula>
    </cfRule>
  </conditionalFormatting>
  <conditionalFormatting sqref="G86">
    <cfRule type="expression" dxfId="1187" priority="658">
      <formula>MOD(ROW(),2)</formula>
    </cfRule>
  </conditionalFormatting>
  <conditionalFormatting sqref="G97">
    <cfRule type="expression" dxfId="1186" priority="656">
      <formula>MOD(ROW(),2)</formula>
    </cfRule>
  </conditionalFormatting>
  <conditionalFormatting sqref="Q33:Q37">
    <cfRule type="expression" dxfId="1185" priority="241">
      <formula>MOD(ROW(),2)</formula>
    </cfRule>
  </conditionalFormatting>
  <conditionalFormatting sqref="M33:M37 O33:O37">
    <cfRule type="expression" dxfId="1184" priority="239">
      <formula>MOD(ROW(),2)</formula>
    </cfRule>
  </conditionalFormatting>
  <conditionalFormatting sqref="Q57:Q59">
    <cfRule type="expression" dxfId="1183" priority="235">
      <formula>MOD(ROW(),2)</formula>
    </cfRule>
  </conditionalFormatting>
  <conditionalFormatting sqref="L4:L10 L81:M81 L13 P25:Q25 L25 L64:M64 L71:M71 L89:M89 L93:M93 L60:M60 L27:M27 L31:M32 L38:M39 L55:M56 O60:Q60 O93:Q93 O89:Q89 O71:Q71 O64:Q64 O81:Q81 P13:Q13 O27:Q27 O31:Q32 O38:Q39 O55:Q56 P4:Q10 L18:N18 P18:Q18">
    <cfRule type="expression" dxfId="1182" priority="254">
      <formula>MOD(ROW(),2)</formula>
    </cfRule>
  </conditionalFormatting>
  <conditionalFormatting sqref="M4:M9 L76:M76 M13 M25 L100:M100 O100:Q100 O76:Q76 O4:O9">
    <cfRule type="expression" dxfId="1181" priority="252">
      <formula>MOD(ROW(),2)</formula>
    </cfRule>
  </conditionalFormatting>
  <conditionalFormatting sqref="P69:Q70">
    <cfRule type="expression" dxfId="1180" priority="229">
      <formula>MOD(ROW(),2)</formula>
    </cfRule>
  </conditionalFormatting>
  <conditionalFormatting sqref="Q19 L19:L24">
    <cfRule type="expression" dxfId="1179" priority="250">
      <formula>MOD(ROW(),2)</formula>
    </cfRule>
  </conditionalFormatting>
  <conditionalFormatting sqref="M69:M70 O69:O70">
    <cfRule type="expression" dxfId="1178" priority="227">
      <formula>MOD(ROW(),2)</formula>
    </cfRule>
  </conditionalFormatting>
  <conditionalFormatting sqref="M19">
    <cfRule type="expression" dxfId="1177" priority="248">
      <formula>MOD(ROW(),2)</formula>
    </cfRule>
  </conditionalFormatting>
  <conditionalFormatting sqref="I11">
    <cfRule type="expression" dxfId="1176" priority="619">
      <formula>MOD(ROW(),2)</formula>
    </cfRule>
  </conditionalFormatting>
  <conditionalFormatting sqref="A95 C95">
    <cfRule type="cellIs" dxfId="1175" priority="595" operator="equal">
      <formula>0</formula>
    </cfRule>
  </conditionalFormatting>
  <conditionalFormatting sqref="M69:M70 O69:Q70">
    <cfRule type="cellIs" dxfId="1174" priority="228" operator="equal">
      <formula>0</formula>
    </cfRule>
  </conditionalFormatting>
  <conditionalFormatting sqref="E63">
    <cfRule type="cellIs" dxfId="1173" priority="357" operator="equal">
      <formula>0</formula>
    </cfRule>
  </conditionalFormatting>
  <conditionalFormatting sqref="A72 C72">
    <cfRule type="cellIs" dxfId="1172" priority="597" operator="equal">
      <formula>0</formula>
    </cfRule>
  </conditionalFormatting>
  <conditionalFormatting sqref="M78:M80 O78:Q80">
    <cfRule type="cellIs" dxfId="1171" priority="222" operator="equal">
      <formula>0</formula>
    </cfRule>
  </conditionalFormatting>
  <conditionalFormatting sqref="I99">
    <cfRule type="expression" dxfId="1170" priority="343">
      <formula>MOD(ROW(),2)</formula>
    </cfRule>
  </conditionalFormatting>
  <conditionalFormatting sqref="I82">
    <cfRule type="expression" dxfId="1169" priority="312">
      <formula>MOD(ROW(),2)</formula>
    </cfRule>
  </conditionalFormatting>
  <conditionalFormatting sqref="G83:G84">
    <cfRule type="expression" dxfId="1168" priority="315">
      <formula>MOD(ROW(),2)</formula>
    </cfRule>
  </conditionalFormatting>
  <conditionalFormatting sqref="G83:G84">
    <cfRule type="cellIs" dxfId="1167" priority="314" operator="equal">
      <formula>0</formula>
    </cfRule>
  </conditionalFormatting>
  <conditionalFormatting sqref="G82">
    <cfRule type="expression" dxfId="1166" priority="313">
      <formula>MOD(ROW(),2)</formula>
    </cfRule>
  </conditionalFormatting>
  <conditionalFormatting sqref="F14">
    <cfRule type="expression" dxfId="1165" priority="289">
      <formula>MOD(ROW(),2)</formula>
    </cfRule>
  </conditionalFormatting>
  <conditionalFormatting sqref="F14:F15">
    <cfRule type="cellIs" dxfId="1164" priority="288" operator="equal">
      <formula>0</formula>
    </cfRule>
  </conditionalFormatting>
  <conditionalFormatting sqref="F10">
    <cfRule type="expression" dxfId="1163" priority="284">
      <formula>MOD(ROW(),2)</formula>
    </cfRule>
  </conditionalFormatting>
  <conditionalFormatting sqref="F10:F11">
    <cfRule type="cellIs" dxfId="1162" priority="283" operator="equal">
      <formula>0</formula>
    </cfRule>
  </conditionalFormatting>
  <conditionalFormatting sqref="F11">
    <cfRule type="expression" dxfId="1161" priority="282">
      <formula>MOD(ROW(),2)</formula>
    </cfRule>
  </conditionalFormatting>
  <conditionalFormatting sqref="H19">
    <cfRule type="expression" dxfId="1160" priority="278">
      <formula>MOD(ROW(),2)</formula>
    </cfRule>
  </conditionalFormatting>
  <conditionalFormatting sqref="H20:H24">
    <cfRule type="cellIs" dxfId="1159" priority="277" operator="equal">
      <formula>0</formula>
    </cfRule>
  </conditionalFormatting>
  <conditionalFormatting sqref="H20:H24">
    <cfRule type="expression" dxfId="1158" priority="276">
      <formula>MOD(ROW(),2)</formula>
    </cfRule>
  </conditionalFormatting>
  <conditionalFormatting sqref="H17">
    <cfRule type="cellIs" dxfId="1157" priority="275" operator="equal">
      <formula>0</formula>
    </cfRule>
  </conditionalFormatting>
  <conditionalFormatting sqref="H17">
    <cfRule type="expression" dxfId="1156" priority="274">
      <formula>MOD(ROW(),2)</formula>
    </cfRule>
  </conditionalFormatting>
  <conditionalFormatting sqref="H10">
    <cfRule type="expression" dxfId="1155" priority="268">
      <formula>MOD(ROW(),2)</formula>
    </cfRule>
  </conditionalFormatting>
  <conditionalFormatting sqref="H11">
    <cfRule type="expression" dxfId="1154" priority="266">
      <formula>MOD(ROW(),2)</formula>
    </cfRule>
  </conditionalFormatting>
  <conditionalFormatting sqref="G72">
    <cfRule type="cellIs" dxfId="1153" priority="265" operator="equal">
      <formula>0</formula>
    </cfRule>
  </conditionalFormatting>
  <conditionalFormatting sqref="A94 C94">
    <cfRule type="cellIs" dxfId="1152" priority="263" operator="equal">
      <formula>0</formula>
    </cfRule>
  </conditionalFormatting>
  <conditionalFormatting sqref="G101">
    <cfRule type="cellIs" dxfId="1151" priority="257" operator="equal">
      <formula>0</formula>
    </cfRule>
  </conditionalFormatting>
  <conditionalFormatting sqref="K1:K2 K102:K1048576">
    <cfRule type="cellIs" dxfId="1150" priority="255" operator="equal">
      <formula>0</formula>
    </cfRule>
  </conditionalFormatting>
  <conditionalFormatting sqref="L4:M9 O97 O90 O86 O77 O73 O61 O60:Q60 O93:Q93 O89:Q89 O71:Q71 O81:Q81 O76:Q76 Q19 O31:Q32 O38:Q39 O55:Q56 O4:Q9 L95 O100:Q100 P18:Q18 L18:N19 O64:Q64 O26:Q27 L13:M13 L10:L11 P25:Q25 P10:Q11 L86:M86 L68:O68 L97:M97 L73:M73 L100:M100 L93:M93 L89:M90 L81:M81 L76:M77 L71:M71 L64:M64 L60:M61 L55:M56 L38:M39 L31:M32 L25:M27 P13:Q13">
    <cfRule type="cellIs" dxfId="1149" priority="253" operator="equal">
      <formula>0</formula>
    </cfRule>
  </conditionalFormatting>
  <conditionalFormatting sqref="L20:L24">
    <cfRule type="cellIs" dxfId="1148" priority="249" operator="equal">
      <formula>0</formula>
    </cfRule>
  </conditionalFormatting>
  <conditionalFormatting sqref="Q28:Q30">
    <cfRule type="expression" dxfId="1147" priority="244">
      <formula>MOD(ROW(),2)</formula>
    </cfRule>
  </conditionalFormatting>
  <conditionalFormatting sqref="M28:M30 O28:O30 Q28:Q30">
    <cfRule type="cellIs" dxfId="1146" priority="243" operator="equal">
      <formula>0</formula>
    </cfRule>
  </conditionalFormatting>
  <conditionalFormatting sqref="Q40:Q54">
    <cfRule type="expression" dxfId="1145" priority="238">
      <formula>MOD(ROW(),2)</formula>
    </cfRule>
  </conditionalFormatting>
  <conditionalFormatting sqref="M40:M54 O40:O54">
    <cfRule type="expression" dxfId="1144" priority="236">
      <formula>MOD(ROW(),2)</formula>
    </cfRule>
  </conditionalFormatting>
  <conditionalFormatting sqref="M57:M59 O57:O59">
    <cfRule type="expression" dxfId="1143" priority="233">
      <formula>MOD(ROW(),2)</formula>
    </cfRule>
  </conditionalFormatting>
  <conditionalFormatting sqref="G14:G15 G17">
    <cfRule type="cellIs" dxfId="1142" priority="441" operator="equal">
      <formula>0</formula>
    </cfRule>
  </conditionalFormatting>
  <conditionalFormatting sqref="P78:Q80">
    <cfRule type="expression" dxfId="1141" priority="223">
      <formula>MOD(ROW(),2)</formula>
    </cfRule>
  </conditionalFormatting>
  <conditionalFormatting sqref="M78:M80 O78:O80">
    <cfRule type="expression" dxfId="1140" priority="221">
      <formula>MOD(ROW(),2)</formula>
    </cfRule>
  </conditionalFormatting>
  <conditionalFormatting sqref="M87:M88 O87:Q88">
    <cfRule type="cellIs" dxfId="1139" priority="219" operator="equal">
      <formula>0</formula>
    </cfRule>
  </conditionalFormatting>
  <conditionalFormatting sqref="A14:A15 E14 E17 I17:J17 I14:J14 A17">
    <cfRule type="expression" dxfId="1138" priority="450">
      <formula>MOD(ROW(),2)</formula>
    </cfRule>
  </conditionalFormatting>
  <conditionalFormatting sqref="A15:B15 A14:C14 E14:E15 I14:J15 I17:J17 E17:F17 A17:B17">
    <cfRule type="cellIs" dxfId="1137" priority="449" operator="equal">
      <formula>0</formula>
    </cfRule>
  </conditionalFormatting>
  <conditionalFormatting sqref="B14:C14 B15 F17 B17">
    <cfRule type="expression" dxfId="1136" priority="448">
      <formula>MOD(ROW(),2)</formula>
    </cfRule>
  </conditionalFormatting>
  <conditionalFormatting sqref="I15:J15 E15">
    <cfRule type="expression" dxfId="1135" priority="445">
      <formula>MOD(ROW(),2)</formula>
    </cfRule>
  </conditionalFormatting>
  <conditionalFormatting sqref="C17">
    <cfRule type="cellIs" dxfId="1134" priority="447" operator="equal">
      <formula>0</formula>
    </cfRule>
  </conditionalFormatting>
  <conditionalFormatting sqref="C17">
    <cfRule type="expression" dxfId="1133" priority="446">
      <formula>MOD(ROW(),2)</formula>
    </cfRule>
  </conditionalFormatting>
  <conditionalFormatting sqref="L68:M68 Q68 O68">
    <cfRule type="expression" dxfId="1132" priority="184">
      <formula>MOD(ROW(),2)</formula>
    </cfRule>
  </conditionalFormatting>
  <conditionalFormatting sqref="C15">
    <cfRule type="expression" dxfId="1131" priority="443">
      <formula>MOD(ROW(),2)</formula>
    </cfRule>
  </conditionalFormatting>
  <conditionalFormatting sqref="L40:L54">
    <cfRule type="expression" dxfId="1130" priority="204">
      <formula>MOD(ROW(),2)</formula>
    </cfRule>
  </conditionalFormatting>
  <conditionalFormatting sqref="L57:L59">
    <cfRule type="expression" dxfId="1129" priority="202">
      <formula>MOD(ROW(),2)</formula>
    </cfRule>
  </conditionalFormatting>
  <conditionalFormatting sqref="L62">
    <cfRule type="expression" dxfId="1128" priority="200">
      <formula>MOD(ROW(),2)</formula>
    </cfRule>
  </conditionalFormatting>
  <conditionalFormatting sqref="G14 G17">
    <cfRule type="expression" dxfId="1127" priority="442">
      <formula>MOD(ROW(),2)</formula>
    </cfRule>
  </conditionalFormatting>
  <conditionalFormatting sqref="G15">
    <cfRule type="expression" dxfId="1126" priority="440">
      <formula>MOD(ROW(),2)</formula>
    </cfRule>
  </conditionalFormatting>
  <conditionalFormatting sqref="I15">
    <cfRule type="expression" dxfId="1125" priority="439">
      <formula>MOD(ROW(),2)</formula>
    </cfRule>
  </conditionalFormatting>
  <conditionalFormatting sqref="L40:L54">
    <cfRule type="cellIs" dxfId="1124" priority="203" operator="equal">
      <formula>0</formula>
    </cfRule>
  </conditionalFormatting>
  <conditionalFormatting sqref="L74:L75">
    <cfRule type="expression" dxfId="1123" priority="196">
      <formula>MOD(ROW(),2)</formula>
    </cfRule>
  </conditionalFormatting>
  <conditionalFormatting sqref="G16">
    <cfRule type="cellIs" dxfId="1122" priority="422" operator="equal">
      <formula>0</formula>
    </cfRule>
  </conditionalFormatting>
  <conditionalFormatting sqref="A16">
    <cfRule type="expression" dxfId="1121" priority="428">
      <formula>MOD(ROW(),2)</formula>
    </cfRule>
  </conditionalFormatting>
  <conditionalFormatting sqref="A16:B16 E16 I16:J16">
    <cfRule type="cellIs" dxfId="1120" priority="427" operator="equal">
      <formula>0</formula>
    </cfRule>
  </conditionalFormatting>
  <conditionalFormatting sqref="B16">
    <cfRule type="expression" dxfId="1119" priority="426">
      <formula>MOD(ROW(),2)</formula>
    </cfRule>
  </conditionalFormatting>
  <conditionalFormatting sqref="I16:J16 E16">
    <cfRule type="expression" dxfId="1118" priority="425">
      <formula>MOD(ROW(),2)</formula>
    </cfRule>
  </conditionalFormatting>
  <conditionalFormatting sqref="N28:N30">
    <cfRule type="expression" dxfId="1117" priority="164">
      <formula>MOD(ROW(),2)</formula>
    </cfRule>
  </conditionalFormatting>
  <conditionalFormatting sqref="C16">
    <cfRule type="expression" dxfId="1116" priority="423">
      <formula>MOD(ROW(),2)</formula>
    </cfRule>
  </conditionalFormatting>
  <conditionalFormatting sqref="G16">
    <cfRule type="expression" dxfId="1115" priority="421">
      <formula>MOD(ROW(),2)</formula>
    </cfRule>
  </conditionalFormatting>
  <conditionalFormatting sqref="I16">
    <cfRule type="expression" dxfId="1114" priority="420">
      <formula>MOD(ROW(),2)</formula>
    </cfRule>
  </conditionalFormatting>
  <conditionalFormatting sqref="Q61">
    <cfRule type="cellIs" dxfId="1113" priority="185" operator="equal">
      <formula>0</formula>
    </cfRule>
  </conditionalFormatting>
  <conditionalFormatting sqref="L77:M77 Q77 O77">
    <cfRule type="expression" dxfId="1112" priority="180">
      <formula>MOD(ROW(),2)</formula>
    </cfRule>
  </conditionalFormatting>
  <conditionalFormatting sqref="E67:F67 A67:C67 A66:B66 H67:J67">
    <cfRule type="expression" dxfId="1111" priority="412">
      <formula>MOD(ROW(),2)</formula>
    </cfRule>
  </conditionalFormatting>
  <conditionalFormatting sqref="A66:B66 A65:C65 A67:C67 H65 H67:J67 E67:F67 E65:F65">
    <cfRule type="cellIs" dxfId="1110" priority="411" operator="equal">
      <formula>0</formula>
    </cfRule>
  </conditionalFormatting>
  <conditionalFormatting sqref="J65">
    <cfRule type="cellIs" dxfId="1109" priority="404" operator="equal">
      <formula>0</formula>
    </cfRule>
  </conditionalFormatting>
  <conditionalFormatting sqref="I66:J66">
    <cfRule type="expression" dxfId="1108" priority="410">
      <formula>MOD(ROW(),2)</formula>
    </cfRule>
  </conditionalFormatting>
  <conditionalFormatting sqref="F66 H66:J66">
    <cfRule type="cellIs" dxfId="1107" priority="409" operator="equal">
      <formula>0</formula>
    </cfRule>
  </conditionalFormatting>
  <conditionalFormatting sqref="F66 H66">
    <cfRule type="expression" dxfId="1106" priority="408">
      <formula>MOD(ROW(),2)</formula>
    </cfRule>
  </conditionalFormatting>
  <conditionalFormatting sqref="E66">
    <cfRule type="expression" dxfId="1105" priority="407">
      <formula>MOD(ROW(),2)</formula>
    </cfRule>
  </conditionalFormatting>
  <conditionalFormatting sqref="E66">
    <cfRule type="cellIs" dxfId="1104" priority="406" operator="equal">
      <formula>0</formula>
    </cfRule>
  </conditionalFormatting>
  <conditionalFormatting sqref="G66">
    <cfRule type="expression" dxfId="1103" priority="400">
      <formula>MOD(ROW(),2)</formula>
    </cfRule>
  </conditionalFormatting>
  <conditionalFormatting sqref="G66">
    <cfRule type="cellIs" dxfId="1102" priority="399" operator="equal">
      <formula>0</formula>
    </cfRule>
  </conditionalFormatting>
  <conditionalFormatting sqref="E65:F65 A65:C65 J65 H65">
    <cfRule type="expression" dxfId="1101" priority="405">
      <formula>MOD(ROW(),2)</formula>
    </cfRule>
  </conditionalFormatting>
  <conditionalFormatting sqref="I65">
    <cfRule type="expression" dxfId="1100" priority="397">
      <formula>MOD(ROW(),2)</formula>
    </cfRule>
  </conditionalFormatting>
  <conditionalFormatting sqref="I65">
    <cfRule type="cellIs" dxfId="1099" priority="396" operator="equal">
      <formula>0</formula>
    </cfRule>
  </conditionalFormatting>
  <conditionalFormatting sqref="C66">
    <cfRule type="expression" dxfId="1098" priority="403">
      <formula>MOD(ROW(),2)</formula>
    </cfRule>
  </conditionalFormatting>
  <conditionalFormatting sqref="N33:N37">
    <cfRule type="expression" dxfId="1097" priority="162">
      <formula>MOD(ROW(),2)</formula>
    </cfRule>
  </conditionalFormatting>
  <conditionalFormatting sqref="N40:N54">
    <cfRule type="expression" dxfId="1096" priority="160">
      <formula>MOD(ROW(),2)</formula>
    </cfRule>
  </conditionalFormatting>
  <conditionalFormatting sqref="G67">
    <cfRule type="expression" dxfId="1095" priority="402">
      <formula>MOD(ROW(),2)</formula>
    </cfRule>
  </conditionalFormatting>
  <conditionalFormatting sqref="G65 G67">
    <cfRule type="cellIs" dxfId="1094" priority="401" operator="equal">
      <formula>0</formula>
    </cfRule>
  </conditionalFormatting>
  <conditionalFormatting sqref="G65">
    <cfRule type="expression" dxfId="1093" priority="398">
      <formula>MOD(ROW(),2)</formula>
    </cfRule>
  </conditionalFormatting>
  <conditionalFormatting sqref="N87:N88">
    <cfRule type="expression" dxfId="1092" priority="148">
      <formula>MOD(ROW(),2)</formula>
    </cfRule>
  </conditionalFormatting>
  <conditionalFormatting sqref="N87:N88">
    <cfRule type="cellIs" dxfId="1091" priority="147" operator="equal">
      <formula>0</formula>
    </cfRule>
  </conditionalFormatting>
  <conditionalFormatting sqref="N33:N37">
    <cfRule type="cellIs" dxfId="1090" priority="161" operator="equal">
      <formula>0</formula>
    </cfRule>
  </conditionalFormatting>
  <conditionalFormatting sqref="N40:N54">
    <cfRule type="cellIs" dxfId="1089" priority="159" operator="equal">
      <formula>0</formula>
    </cfRule>
  </conditionalFormatting>
  <conditionalFormatting sqref="N57:N59">
    <cfRule type="expression" dxfId="1088" priority="158">
      <formula>MOD(ROW(),2)</formula>
    </cfRule>
  </conditionalFormatting>
  <conditionalFormatting sqref="I40:I54">
    <cfRule type="cellIs" dxfId="1087" priority="368" operator="equal">
      <formula>0</formula>
    </cfRule>
  </conditionalFormatting>
  <conditionalFormatting sqref="I40:I54">
    <cfRule type="expression" dxfId="1086" priority="369">
      <formula>MOD(ROW(),2)</formula>
    </cfRule>
  </conditionalFormatting>
  <conditionalFormatting sqref="I28:I30">
    <cfRule type="cellIs" dxfId="1085" priority="372" operator="equal">
      <formula>0</formula>
    </cfRule>
  </conditionalFormatting>
  <conditionalFormatting sqref="I28:I30">
    <cfRule type="expression" dxfId="1084" priority="373">
      <formula>MOD(ROW(),2)</formula>
    </cfRule>
  </conditionalFormatting>
  <conditionalFormatting sqref="I33:I37">
    <cfRule type="cellIs" dxfId="1083" priority="370" operator="equal">
      <formula>0</formula>
    </cfRule>
  </conditionalFormatting>
  <conditionalFormatting sqref="I33:I37">
    <cfRule type="expression" dxfId="1082" priority="371">
      <formula>MOD(ROW(),2)</formula>
    </cfRule>
  </conditionalFormatting>
  <conditionalFormatting sqref="I57:I59">
    <cfRule type="cellIs" dxfId="1081" priority="366" operator="equal">
      <formula>0</formula>
    </cfRule>
  </conditionalFormatting>
  <conditionalFormatting sqref="I57:I59">
    <cfRule type="expression" dxfId="1080" priority="367">
      <formula>MOD(ROW(),2)</formula>
    </cfRule>
  </conditionalFormatting>
  <conditionalFormatting sqref="I62">
    <cfRule type="cellIs" dxfId="1079" priority="364" operator="equal">
      <formula>0</formula>
    </cfRule>
  </conditionalFormatting>
  <conditionalFormatting sqref="I62">
    <cfRule type="expression" dxfId="1078" priority="365">
      <formula>MOD(ROW(),2)</formula>
    </cfRule>
  </conditionalFormatting>
  <conditionalFormatting sqref="A63:B63">
    <cfRule type="expression" dxfId="1077" priority="363">
      <formula>MOD(ROW(),2)</formula>
    </cfRule>
  </conditionalFormatting>
  <conditionalFormatting sqref="A63:B63">
    <cfRule type="cellIs" dxfId="1076" priority="362" operator="equal">
      <formula>0</formula>
    </cfRule>
  </conditionalFormatting>
  <conditionalFormatting sqref="J63">
    <cfRule type="expression" dxfId="1075" priority="361">
      <formula>MOD(ROW(),2)</formula>
    </cfRule>
  </conditionalFormatting>
  <conditionalFormatting sqref="F63 H63 J63">
    <cfRule type="cellIs" dxfId="1074" priority="360" operator="equal">
      <formula>0</formula>
    </cfRule>
  </conditionalFormatting>
  <conditionalFormatting sqref="F63 H63">
    <cfRule type="expression" dxfId="1073" priority="359">
      <formula>MOD(ROW(),2)</formula>
    </cfRule>
  </conditionalFormatting>
  <conditionalFormatting sqref="E63">
    <cfRule type="expression" dxfId="1072" priority="358">
      <formula>MOD(ROW(),2)</formula>
    </cfRule>
  </conditionalFormatting>
  <conditionalFormatting sqref="G63">
    <cfRule type="expression" dxfId="1071" priority="355">
      <formula>MOD(ROW(),2)</formula>
    </cfRule>
  </conditionalFormatting>
  <conditionalFormatting sqref="G63">
    <cfRule type="cellIs" dxfId="1070" priority="354" operator="equal">
      <formula>0</formula>
    </cfRule>
  </conditionalFormatting>
  <conditionalFormatting sqref="C63">
    <cfRule type="expression" dxfId="1069" priority="356">
      <formula>MOD(ROW(),2)</formula>
    </cfRule>
  </conditionalFormatting>
  <conditionalFormatting sqref="M17">
    <cfRule type="expression" dxfId="1068" priority="117">
      <formula>MOD(ROW(),2)</formula>
    </cfRule>
  </conditionalFormatting>
  <conditionalFormatting sqref="N14 N17">
    <cfRule type="expression" dxfId="1067" priority="115">
      <formula>MOD(ROW(),2)</formula>
    </cfRule>
  </conditionalFormatting>
  <conditionalFormatting sqref="N14:N15 N17">
    <cfRule type="cellIs" dxfId="1066" priority="114" operator="equal">
      <formula>0</formula>
    </cfRule>
  </conditionalFormatting>
  <conditionalFormatting sqref="I63">
    <cfRule type="cellIs" dxfId="1065" priority="345" operator="equal">
      <formula>0</formula>
    </cfRule>
  </conditionalFormatting>
  <conditionalFormatting sqref="C62">
    <cfRule type="expression" dxfId="1064" priority="344">
      <formula>MOD(ROW(),2)</formula>
    </cfRule>
  </conditionalFormatting>
  <conditionalFormatting sqref="I99">
    <cfRule type="cellIs" dxfId="1063" priority="342" operator="equal">
      <formula>0</formula>
    </cfRule>
  </conditionalFormatting>
  <conditionalFormatting sqref="N16">
    <cfRule type="expression" dxfId="1062" priority="108">
      <formula>MOD(ROW(),2)</formula>
    </cfRule>
  </conditionalFormatting>
  <conditionalFormatting sqref="A96 C96 H96:J96 E96:F96">
    <cfRule type="cellIs" dxfId="1061" priority="339" operator="equal">
      <formula>0</formula>
    </cfRule>
  </conditionalFormatting>
  <conditionalFormatting sqref="M66 O66:Q66">
    <cfRule type="cellIs" dxfId="1060" priority="103" operator="equal">
      <formula>0</formula>
    </cfRule>
  </conditionalFormatting>
  <conditionalFormatting sqref="Q65">
    <cfRule type="cellIs" dxfId="1059" priority="98" operator="equal">
      <formula>0</formula>
    </cfRule>
  </conditionalFormatting>
  <conditionalFormatting sqref="L66">
    <cfRule type="cellIs" dxfId="1058" priority="100" operator="equal">
      <formula>0</formula>
    </cfRule>
  </conditionalFormatting>
  <conditionalFormatting sqref="C101">
    <cfRule type="cellIs" dxfId="1057" priority="331" operator="equal">
      <formula>0</formula>
    </cfRule>
  </conditionalFormatting>
  <conditionalFormatting sqref="F83:F84 H83:J84">
    <cfRule type="cellIs" dxfId="1056" priority="324" operator="equal">
      <formula>0</formula>
    </cfRule>
  </conditionalFormatting>
  <conditionalFormatting sqref="F83:F84 H83:H84">
    <cfRule type="expression" dxfId="1055" priority="323">
      <formula>MOD(ROW(),2)</formula>
    </cfRule>
  </conditionalFormatting>
  <conditionalFormatting sqref="E83:E84">
    <cfRule type="cellIs" dxfId="1054" priority="321" operator="equal">
      <formula>0</formula>
    </cfRule>
  </conditionalFormatting>
  <conditionalFormatting sqref="E82:F82 A82:C82 J82 H82">
    <cfRule type="expression" dxfId="1053" priority="320">
      <formula>MOD(ROW(),2)</formula>
    </cfRule>
  </conditionalFormatting>
  <conditionalFormatting sqref="J82">
    <cfRule type="cellIs" dxfId="1052" priority="319" operator="equal">
      <formula>0</formula>
    </cfRule>
  </conditionalFormatting>
  <conditionalFormatting sqref="C83:C84">
    <cfRule type="expression" dxfId="1051" priority="318">
      <formula>MOD(ROW(),2)</formula>
    </cfRule>
  </conditionalFormatting>
  <conditionalFormatting sqref="G85">
    <cfRule type="expression" dxfId="1050" priority="317">
      <formula>MOD(ROW(),2)</formula>
    </cfRule>
  </conditionalFormatting>
  <conditionalFormatting sqref="G82 G85">
    <cfRule type="cellIs" dxfId="1049" priority="316" operator="equal">
      <formula>0</formula>
    </cfRule>
  </conditionalFormatting>
  <conditionalFormatting sqref="P83:Q84">
    <cfRule type="expression" dxfId="1048" priority="65">
      <formula>MOD(ROW(),2)</formula>
    </cfRule>
  </conditionalFormatting>
  <conditionalFormatting sqref="P99">
    <cfRule type="expression" dxfId="1047" priority="71">
      <formula>MOD(ROW(),2)</formula>
    </cfRule>
  </conditionalFormatting>
  <conditionalFormatting sqref="P99">
    <cfRule type="cellIs" dxfId="1046" priority="70" operator="equal">
      <formula>0</formula>
    </cfRule>
  </conditionalFormatting>
  <conditionalFormatting sqref="L101:M101 O101:Q101">
    <cfRule type="cellIs" dxfId="1045" priority="68" operator="equal">
      <formula>0</formula>
    </cfRule>
  </conditionalFormatting>
  <conditionalFormatting sqref="L85:M85 O85:Q85">
    <cfRule type="expression" dxfId="1044" priority="67">
      <formula>MOD(ROW(),2)</formula>
    </cfRule>
  </conditionalFormatting>
  <conditionalFormatting sqref="O82 O85:Q85 L85:M85 L82:M82">
    <cfRule type="cellIs" dxfId="1043" priority="66" operator="equal">
      <formula>0</formula>
    </cfRule>
  </conditionalFormatting>
  <conditionalFormatting sqref="M83:M84 O83:Q84">
    <cfRule type="cellIs" dxfId="1042" priority="64" operator="equal">
      <formula>0</formula>
    </cfRule>
  </conditionalFormatting>
  <conditionalFormatting sqref="M83:M84 O83:O84">
    <cfRule type="expression" dxfId="1041" priority="63">
      <formula>MOD(ROW(),2)</formula>
    </cfRule>
  </conditionalFormatting>
  <conditionalFormatting sqref="L83:L84">
    <cfRule type="expression" dxfId="1040" priority="62">
      <formula>MOD(ROW(),2)</formula>
    </cfRule>
  </conditionalFormatting>
  <conditionalFormatting sqref="L83:L84">
    <cfRule type="cellIs" dxfId="1039" priority="61" operator="equal">
      <formula>0</formula>
    </cfRule>
  </conditionalFormatting>
  <conditionalFormatting sqref="G26">
    <cfRule type="cellIs" dxfId="1038" priority="293" operator="equal">
      <formula>0</formula>
    </cfRule>
  </conditionalFormatting>
  <conditionalFormatting sqref="Q82">
    <cfRule type="cellIs" dxfId="1037" priority="59" operator="equal">
      <formula>0</formula>
    </cfRule>
  </conditionalFormatting>
  <conditionalFormatting sqref="N82 N85">
    <cfRule type="cellIs" dxfId="1036" priority="57" operator="equal">
      <formula>0</formula>
    </cfRule>
  </conditionalFormatting>
  <conditionalFormatting sqref="F15">
    <cfRule type="expression" dxfId="1035" priority="287">
      <formula>MOD(ROW(),2)</formula>
    </cfRule>
  </conditionalFormatting>
  <conditionalFormatting sqref="F16">
    <cfRule type="cellIs" dxfId="1034" priority="286" operator="equal">
      <formula>0</formula>
    </cfRule>
  </conditionalFormatting>
  <conditionalFormatting sqref="F16">
    <cfRule type="expression" dxfId="1033" priority="285">
      <formula>MOD(ROW(),2)</formula>
    </cfRule>
  </conditionalFormatting>
  <conditionalFormatting sqref="H18">
    <cfRule type="expression" dxfId="1032" priority="281">
      <formula>MOD(ROW(),2)</formula>
    </cfRule>
  </conditionalFormatting>
  <conditionalFormatting sqref="H25 H18:H19 H13">
    <cfRule type="cellIs" dxfId="1031" priority="280" operator="equal">
      <formula>0</formula>
    </cfRule>
  </conditionalFormatting>
  <conditionalFormatting sqref="H13 H25">
    <cfRule type="expression" dxfId="1030" priority="279">
      <formula>MOD(ROW(),2)</formula>
    </cfRule>
  </conditionalFormatting>
  <conditionalFormatting sqref="H14">
    <cfRule type="expression" dxfId="1029" priority="273">
      <formula>MOD(ROW(),2)</formula>
    </cfRule>
  </conditionalFormatting>
  <conditionalFormatting sqref="H14:H15">
    <cfRule type="cellIs" dxfId="1028" priority="272" operator="equal">
      <formula>0</formula>
    </cfRule>
  </conditionalFormatting>
  <conditionalFormatting sqref="H15">
    <cfRule type="expression" dxfId="1027" priority="271">
      <formula>MOD(ROW(),2)</formula>
    </cfRule>
  </conditionalFormatting>
  <conditionalFormatting sqref="H16">
    <cfRule type="cellIs" dxfId="1026" priority="270" operator="equal">
      <formula>0</formula>
    </cfRule>
  </conditionalFormatting>
  <conditionalFormatting sqref="H16">
    <cfRule type="expression" dxfId="1025" priority="269">
      <formula>MOD(ROW(),2)</formula>
    </cfRule>
  </conditionalFormatting>
  <conditionalFormatting sqref="H10:H11">
    <cfRule type="cellIs" dxfId="1024" priority="267" operator="equal">
      <formula>0</formula>
    </cfRule>
  </conditionalFormatting>
  <conditionalFormatting sqref="E94:F94 H94:J94">
    <cfRule type="cellIs" dxfId="1023" priority="264" operator="equal">
      <formula>0</formula>
    </cfRule>
  </conditionalFormatting>
  <conditionalFormatting sqref="O10:O11">
    <cfRule type="cellIs" dxfId="1022" priority="28" operator="equal">
      <formula>0</formula>
    </cfRule>
  </conditionalFormatting>
  <conditionalFormatting sqref="N96">
    <cfRule type="cellIs" dxfId="1021" priority="22" operator="equal">
      <formula>0</formula>
    </cfRule>
  </conditionalFormatting>
  <conditionalFormatting sqref="G94">
    <cfRule type="cellIs" dxfId="1020" priority="258" operator="equal">
      <formula>0</formula>
    </cfRule>
  </conditionalFormatting>
  <conditionalFormatting sqref="G96">
    <cfRule type="cellIs" dxfId="1019" priority="256" operator="equal">
      <formula>0</formula>
    </cfRule>
  </conditionalFormatting>
  <conditionalFormatting sqref="P11:Q11 L11">
    <cfRule type="expression" dxfId="1018" priority="251">
      <formula>MOD(ROW(),2)</formula>
    </cfRule>
  </conditionalFormatting>
  <conditionalFormatting sqref="Q90">
    <cfRule type="cellIs" dxfId="1017" priority="175" operator="equal">
      <formula>0</formula>
    </cfRule>
  </conditionalFormatting>
  <conditionalFormatting sqref="M87:M88 O87:O88">
    <cfRule type="expression" dxfId="1016" priority="218">
      <formula>MOD(ROW(),2)</formula>
    </cfRule>
  </conditionalFormatting>
  <conditionalFormatting sqref="Q68">
    <cfRule type="cellIs" dxfId="1015" priority="183" operator="equal">
      <formula>0</formula>
    </cfRule>
  </conditionalFormatting>
  <conditionalFormatting sqref="Q20:Q24">
    <cfRule type="expression" dxfId="1014" priority="247">
      <formula>MOD(ROW(),2)</formula>
    </cfRule>
  </conditionalFormatting>
  <conditionalFormatting sqref="M20:M24 Q20:Q24">
    <cfRule type="cellIs" dxfId="1013" priority="246" operator="equal">
      <formula>0</formula>
    </cfRule>
  </conditionalFormatting>
  <conditionalFormatting sqref="M20:M24">
    <cfRule type="expression" dxfId="1012" priority="245">
      <formula>MOD(ROW(),2)</formula>
    </cfRule>
  </conditionalFormatting>
  <conditionalFormatting sqref="M28:M30 O28:O30">
    <cfRule type="expression" dxfId="1011" priority="242">
      <formula>MOD(ROW(),2)</formula>
    </cfRule>
  </conditionalFormatting>
  <conditionalFormatting sqref="M33:M37 O33:O37 Q33:Q37">
    <cfRule type="cellIs" dxfId="1010" priority="240" operator="equal">
      <formula>0</formula>
    </cfRule>
  </conditionalFormatting>
  <conditionalFormatting sqref="M40:M54 O40:O54 Q40:Q54">
    <cfRule type="cellIs" dxfId="1009" priority="237" operator="equal">
      <formula>0</formula>
    </cfRule>
  </conditionalFormatting>
  <conditionalFormatting sqref="M57:M59 O57:O59 Q57:Q59">
    <cfRule type="cellIs" dxfId="1008" priority="234" operator="equal">
      <formula>0</formula>
    </cfRule>
  </conditionalFormatting>
  <conditionalFormatting sqref="Q62">
    <cfRule type="expression" dxfId="1007" priority="232">
      <formula>MOD(ROW(),2)</formula>
    </cfRule>
  </conditionalFormatting>
  <conditionalFormatting sqref="M62 O62 Q62">
    <cfRule type="cellIs" dxfId="1006" priority="231" operator="equal">
      <formula>0</formula>
    </cfRule>
  </conditionalFormatting>
  <conditionalFormatting sqref="M62 O62">
    <cfRule type="expression" dxfId="1005" priority="230">
      <formula>MOD(ROW(),2)</formula>
    </cfRule>
  </conditionalFormatting>
  <conditionalFormatting sqref="P74:Q75">
    <cfRule type="expression" dxfId="1004" priority="226">
      <formula>MOD(ROW(),2)</formula>
    </cfRule>
  </conditionalFormatting>
  <conditionalFormatting sqref="M74:M75 O74:Q75">
    <cfRule type="cellIs" dxfId="1003" priority="225" operator="equal">
      <formula>0</formula>
    </cfRule>
  </conditionalFormatting>
  <conditionalFormatting sqref="M74:M75 O74:O75">
    <cfRule type="expression" dxfId="1002" priority="224">
      <formula>MOD(ROW(),2)</formula>
    </cfRule>
  </conditionalFormatting>
  <conditionalFormatting sqref="P87:Q88">
    <cfRule type="expression" dxfId="1001" priority="220">
      <formula>MOD(ROW(),2)</formula>
    </cfRule>
  </conditionalFormatting>
  <conditionalFormatting sqref="P91:Q92">
    <cfRule type="expression" dxfId="1000" priority="217">
      <formula>MOD(ROW(),2)</formula>
    </cfRule>
  </conditionalFormatting>
  <conditionalFormatting sqref="M91:M92 O91:Q92">
    <cfRule type="cellIs" dxfId="999" priority="216" operator="equal">
      <formula>0</formula>
    </cfRule>
  </conditionalFormatting>
  <conditionalFormatting sqref="M91:M92 O91:O92">
    <cfRule type="expression" dxfId="998" priority="215">
      <formula>MOD(ROW(),2)</formula>
    </cfRule>
  </conditionalFormatting>
  <conditionalFormatting sqref="P98:Q98">
    <cfRule type="expression" dxfId="997" priority="214">
      <formula>MOD(ROW(),2)</formula>
    </cfRule>
  </conditionalFormatting>
  <conditionalFormatting sqref="M98 O98:Q98">
    <cfRule type="cellIs" dxfId="996" priority="213" operator="equal">
      <formula>0</formula>
    </cfRule>
  </conditionalFormatting>
  <conditionalFormatting sqref="M98 O98">
    <cfRule type="expression" dxfId="995" priority="212">
      <formula>MOD(ROW(),2)</formula>
    </cfRule>
  </conditionalFormatting>
  <conditionalFormatting sqref="Q99">
    <cfRule type="expression" dxfId="994" priority="211">
      <formula>MOD(ROW(),2)</formula>
    </cfRule>
  </conditionalFormatting>
  <conditionalFormatting sqref="M99 O99 Q99">
    <cfRule type="cellIs" dxfId="993" priority="210" operator="equal">
      <formula>0</formula>
    </cfRule>
  </conditionalFormatting>
  <conditionalFormatting sqref="M99 O99">
    <cfRule type="expression" dxfId="992" priority="209">
      <formula>MOD(ROW(),2)</formula>
    </cfRule>
  </conditionalFormatting>
  <conditionalFormatting sqref="L28:L30">
    <cfRule type="expression" dxfId="991" priority="208">
      <formula>MOD(ROW(),2)</formula>
    </cfRule>
  </conditionalFormatting>
  <conditionalFormatting sqref="L28:L30">
    <cfRule type="cellIs" dxfId="990" priority="207" operator="equal">
      <formula>0</formula>
    </cfRule>
  </conditionalFormatting>
  <conditionalFormatting sqref="L33:L37">
    <cfRule type="expression" dxfId="989" priority="206">
      <formula>MOD(ROW(),2)</formula>
    </cfRule>
  </conditionalFormatting>
  <conditionalFormatting sqref="L33:L37">
    <cfRule type="cellIs" dxfId="988" priority="205" operator="equal">
      <formula>0</formula>
    </cfRule>
  </conditionalFormatting>
  <conditionalFormatting sqref="L57:L59">
    <cfRule type="cellIs" dxfId="987" priority="201" operator="equal">
      <formula>0</formula>
    </cfRule>
  </conditionalFormatting>
  <conditionalFormatting sqref="L62">
    <cfRule type="cellIs" dxfId="986" priority="199" operator="equal">
      <formula>0</formula>
    </cfRule>
  </conditionalFormatting>
  <conditionalFormatting sqref="L69:L70">
    <cfRule type="expression" dxfId="985" priority="198">
      <formula>MOD(ROW(),2)</formula>
    </cfRule>
  </conditionalFormatting>
  <conditionalFormatting sqref="L69:L70">
    <cfRule type="cellIs" dxfId="984" priority="197" operator="equal">
      <formula>0</formula>
    </cfRule>
  </conditionalFormatting>
  <conditionalFormatting sqref="L74:L75">
    <cfRule type="cellIs" dxfId="983" priority="195" operator="equal">
      <formula>0</formula>
    </cfRule>
  </conditionalFormatting>
  <conditionalFormatting sqref="L78:L80">
    <cfRule type="expression" dxfId="982" priority="194">
      <formula>MOD(ROW(),2)</formula>
    </cfRule>
  </conditionalFormatting>
  <conditionalFormatting sqref="L78:L80">
    <cfRule type="cellIs" dxfId="981" priority="193" operator="equal">
      <formula>0</formula>
    </cfRule>
  </conditionalFormatting>
  <conditionalFormatting sqref="L87:L88">
    <cfRule type="expression" dxfId="980" priority="192">
      <formula>MOD(ROW(),2)</formula>
    </cfRule>
  </conditionalFormatting>
  <conditionalFormatting sqref="L87:L88">
    <cfRule type="cellIs" dxfId="979" priority="191" operator="equal">
      <formula>0</formula>
    </cfRule>
  </conditionalFormatting>
  <conditionalFormatting sqref="L91:L92">
    <cfRule type="expression" dxfId="978" priority="190">
      <formula>MOD(ROW(),2)</formula>
    </cfRule>
  </conditionalFormatting>
  <conditionalFormatting sqref="L91:L92">
    <cfRule type="cellIs" dxfId="977" priority="189" operator="equal">
      <formula>0</formula>
    </cfRule>
  </conditionalFormatting>
  <conditionalFormatting sqref="L98:L99">
    <cfRule type="expression" dxfId="976" priority="188">
      <formula>MOD(ROW(),2)</formula>
    </cfRule>
  </conditionalFormatting>
  <conditionalFormatting sqref="L98:L99">
    <cfRule type="cellIs" dxfId="975" priority="187" operator="equal">
      <formula>0</formula>
    </cfRule>
  </conditionalFormatting>
  <conditionalFormatting sqref="N57:N59">
    <cfRule type="cellIs" dxfId="974" priority="157" operator="equal">
      <formula>0</formula>
    </cfRule>
  </conditionalFormatting>
  <conditionalFormatting sqref="N62">
    <cfRule type="expression" dxfId="973" priority="156">
      <formula>MOD(ROW(),2)</formula>
    </cfRule>
  </conditionalFormatting>
  <conditionalFormatting sqref="N62">
    <cfRule type="cellIs" dxfId="972" priority="155" operator="equal">
      <formula>0</formula>
    </cfRule>
  </conditionalFormatting>
  <conditionalFormatting sqref="N69:N70">
    <cfRule type="expression" dxfId="971" priority="154">
      <formula>MOD(ROW(),2)</formula>
    </cfRule>
  </conditionalFormatting>
  <conditionalFormatting sqref="N69:N70">
    <cfRule type="cellIs" dxfId="970" priority="153" operator="equal">
      <formula>0</formula>
    </cfRule>
  </conditionalFormatting>
  <conditionalFormatting sqref="N74:N75">
    <cfRule type="expression" dxfId="969" priority="152">
      <formula>MOD(ROW(),2)</formula>
    </cfRule>
  </conditionalFormatting>
  <conditionalFormatting sqref="N74:N75">
    <cfRule type="cellIs" dxfId="968" priority="151" operator="equal">
      <formula>0</formula>
    </cfRule>
  </conditionalFormatting>
  <conditionalFormatting sqref="N78:N80">
    <cfRule type="expression" dxfId="967" priority="150">
      <formula>MOD(ROW(),2)</formula>
    </cfRule>
  </conditionalFormatting>
  <conditionalFormatting sqref="N78:N80">
    <cfRule type="cellIs" dxfId="966" priority="149" operator="equal">
      <formula>0</formula>
    </cfRule>
  </conditionalFormatting>
  <conditionalFormatting sqref="N91:N92">
    <cfRule type="expression" dxfId="965" priority="146">
      <formula>MOD(ROW(),2)</formula>
    </cfRule>
  </conditionalFormatting>
  <conditionalFormatting sqref="N91:N92">
    <cfRule type="cellIs" dxfId="964" priority="145" operator="equal">
      <formula>0</formula>
    </cfRule>
  </conditionalFormatting>
  <conditionalFormatting sqref="N98:N99">
    <cfRule type="expression" dxfId="963" priority="144">
      <formula>MOD(ROW(),2)</formula>
    </cfRule>
  </conditionalFormatting>
  <conditionalFormatting sqref="N98:N99">
    <cfRule type="cellIs" dxfId="962" priority="143" operator="equal">
      <formula>0</formula>
    </cfRule>
  </conditionalFormatting>
  <conditionalFormatting sqref="N68">
    <cfRule type="expression" dxfId="961" priority="141">
      <formula>MOD(ROW(),2)</formula>
    </cfRule>
  </conditionalFormatting>
  <conditionalFormatting sqref="N77">
    <cfRule type="expression" dxfId="960" priority="139">
      <formula>MOD(ROW(),2)</formula>
    </cfRule>
  </conditionalFormatting>
  <conditionalFormatting sqref="N90">
    <cfRule type="expression" dxfId="959" priority="137">
      <formula>MOD(ROW(),2)</formula>
    </cfRule>
  </conditionalFormatting>
  <conditionalFormatting sqref="L61:M61 Q61 O61">
    <cfRule type="expression" dxfId="958" priority="186">
      <formula>MOD(ROW(),2)</formula>
    </cfRule>
  </conditionalFormatting>
  <conditionalFormatting sqref="L73:M73 Q73 O73">
    <cfRule type="expression" dxfId="957" priority="182">
      <formula>MOD(ROW(),2)</formula>
    </cfRule>
  </conditionalFormatting>
  <conditionalFormatting sqref="Q73">
    <cfRule type="cellIs" dxfId="956" priority="181" operator="equal">
      <formula>0</formula>
    </cfRule>
  </conditionalFormatting>
  <conditionalFormatting sqref="Q77">
    <cfRule type="cellIs" dxfId="955" priority="179" operator="equal">
      <formula>0</formula>
    </cfRule>
  </conditionalFormatting>
  <conditionalFormatting sqref="P19:P24">
    <cfRule type="cellIs" dxfId="954" priority="133" operator="equal">
      <formula>0</formula>
    </cfRule>
  </conditionalFormatting>
  <conditionalFormatting sqref="L86:M86 Q86 O86">
    <cfRule type="expression" dxfId="953" priority="178">
      <formula>MOD(ROW(),2)</formula>
    </cfRule>
  </conditionalFormatting>
  <conditionalFormatting sqref="Q86">
    <cfRule type="cellIs" dxfId="952" priority="177" operator="equal">
      <formula>0</formula>
    </cfRule>
  </conditionalFormatting>
  <conditionalFormatting sqref="L90:M90 Q90 O90">
    <cfRule type="expression" dxfId="951" priority="176">
      <formula>MOD(ROW(),2)</formula>
    </cfRule>
  </conditionalFormatting>
  <conditionalFormatting sqref="P73">
    <cfRule type="cellIs" dxfId="950" priority="127" operator="equal">
      <formula>0</formula>
    </cfRule>
  </conditionalFormatting>
  <conditionalFormatting sqref="L97:M97 Q97 O97">
    <cfRule type="expression" dxfId="949" priority="174">
      <formula>MOD(ROW(),2)</formula>
    </cfRule>
  </conditionalFormatting>
  <conditionalFormatting sqref="Q97">
    <cfRule type="cellIs" dxfId="948" priority="173" operator="equal">
      <formula>0</formula>
    </cfRule>
  </conditionalFormatting>
  <conditionalFormatting sqref="P77">
    <cfRule type="expression" dxfId="947" priority="126">
      <formula>MOD(ROW(),2)</formula>
    </cfRule>
  </conditionalFormatting>
  <conditionalFormatting sqref="P77">
    <cfRule type="cellIs" dxfId="946" priority="125" operator="equal">
      <formula>0</formula>
    </cfRule>
  </conditionalFormatting>
  <conditionalFormatting sqref="L72:M72 O72:Q72">
    <cfRule type="cellIs" dxfId="945" priority="120" operator="equal">
      <formula>0</formula>
    </cfRule>
  </conditionalFormatting>
  <conditionalFormatting sqref="P97">
    <cfRule type="expression" dxfId="944" priority="172">
      <formula>MOD(ROW(),2)</formula>
    </cfRule>
  </conditionalFormatting>
  <conditionalFormatting sqref="P97">
    <cfRule type="cellIs" dxfId="943" priority="171" operator="equal">
      <formula>0</formula>
    </cfRule>
  </conditionalFormatting>
  <conditionalFormatting sqref="P19:P24">
    <cfRule type="expression" dxfId="942" priority="134">
      <formula>MOD(ROW(),2)</formula>
    </cfRule>
  </conditionalFormatting>
  <conditionalFormatting sqref="P61">
    <cfRule type="expression" dxfId="941" priority="132">
      <formula>MOD(ROW(),2)</formula>
    </cfRule>
  </conditionalFormatting>
  <conditionalFormatting sqref="P61">
    <cfRule type="cellIs" dxfId="940" priority="131" operator="equal">
      <formula>0</formula>
    </cfRule>
  </conditionalFormatting>
  <conditionalFormatting sqref="P68">
    <cfRule type="expression" dxfId="939" priority="130">
      <formula>MOD(ROW(),2)</formula>
    </cfRule>
  </conditionalFormatting>
  <conditionalFormatting sqref="P68">
    <cfRule type="cellIs" dxfId="938" priority="129" operator="equal">
      <formula>0</formula>
    </cfRule>
  </conditionalFormatting>
  <conditionalFormatting sqref="P73">
    <cfRule type="expression" dxfId="937" priority="128">
      <formula>MOD(ROW(),2)</formula>
    </cfRule>
  </conditionalFormatting>
  <conditionalFormatting sqref="P86">
    <cfRule type="expression" dxfId="936" priority="124">
      <formula>MOD(ROW(),2)</formula>
    </cfRule>
  </conditionalFormatting>
  <conditionalFormatting sqref="P86">
    <cfRule type="cellIs" dxfId="935" priority="123" operator="equal">
      <formula>0</formula>
    </cfRule>
  </conditionalFormatting>
  <conditionalFormatting sqref="P90">
    <cfRule type="expression" dxfId="934" priority="122">
      <formula>MOD(ROW(),2)</formula>
    </cfRule>
  </conditionalFormatting>
  <conditionalFormatting sqref="P90">
    <cfRule type="cellIs" dxfId="933" priority="121" operator="equal">
      <formula>0</formula>
    </cfRule>
  </conditionalFormatting>
  <conditionalFormatting sqref="N4:N10 N81 N13 N25 N64 N71 N89 N93 N60 N27 N31:N32 N38:N39 N55:N56">
    <cfRule type="expression" dxfId="932" priority="170">
      <formula>MOD(ROW(),2)</formula>
    </cfRule>
  </conditionalFormatting>
  <conditionalFormatting sqref="N25 N31:N32 N38:N39 N55:N56 N60:N61 N64 N71 N76:N77 N81 N89:N90 N93 N4:N11 N100 N73 N97 N86 N27 N13">
    <cfRule type="cellIs" dxfId="931" priority="169" operator="equal">
      <formula>0</formula>
    </cfRule>
  </conditionalFormatting>
  <conditionalFormatting sqref="N76 N100">
    <cfRule type="expression" dxfId="930" priority="168">
      <formula>MOD(ROW(),2)</formula>
    </cfRule>
  </conditionalFormatting>
  <conditionalFormatting sqref="N11">
    <cfRule type="expression" dxfId="929" priority="167">
      <formula>MOD(ROW(),2)</formula>
    </cfRule>
  </conditionalFormatting>
  <conditionalFormatting sqref="N19:N24">
    <cfRule type="expression" dxfId="928" priority="166">
      <formula>MOD(ROW(),2)</formula>
    </cfRule>
  </conditionalFormatting>
  <conditionalFormatting sqref="N20:N24">
    <cfRule type="cellIs" dxfId="927" priority="165" operator="equal">
      <formula>0</formula>
    </cfRule>
  </conditionalFormatting>
  <conditionalFormatting sqref="N28:N30">
    <cfRule type="cellIs" dxfId="926" priority="163" operator="equal">
      <formula>0</formula>
    </cfRule>
  </conditionalFormatting>
  <conditionalFormatting sqref="N61">
    <cfRule type="expression" dxfId="925" priority="142">
      <formula>MOD(ROW(),2)</formula>
    </cfRule>
  </conditionalFormatting>
  <conditionalFormatting sqref="N73">
    <cfRule type="expression" dxfId="924" priority="140">
      <formula>MOD(ROW(),2)</formula>
    </cfRule>
  </conditionalFormatting>
  <conditionalFormatting sqref="N86">
    <cfRule type="expression" dxfId="923" priority="138">
      <formula>MOD(ROW(),2)</formula>
    </cfRule>
  </conditionalFormatting>
  <conditionalFormatting sqref="N97">
    <cfRule type="expression" dxfId="922" priority="136">
      <formula>MOD(ROW(),2)</formula>
    </cfRule>
  </conditionalFormatting>
  <conditionalFormatting sqref="P11">
    <cfRule type="expression" dxfId="921" priority="135">
      <formula>MOD(ROW(),2)</formula>
    </cfRule>
  </conditionalFormatting>
  <conditionalFormatting sqref="L14 L17 P17:Q17 P14:Q14">
    <cfRule type="expression" dxfId="920" priority="119">
      <formula>MOD(ROW(),2)</formula>
    </cfRule>
  </conditionalFormatting>
  <conditionalFormatting sqref="L14:L15 P14:Q15 P17:Q17 L17:M17">
    <cfRule type="cellIs" dxfId="919" priority="118" operator="equal">
      <formula>0</formula>
    </cfRule>
  </conditionalFormatting>
  <conditionalFormatting sqref="P15:Q15 L15">
    <cfRule type="expression" dxfId="918" priority="116">
      <formula>MOD(ROW(),2)</formula>
    </cfRule>
  </conditionalFormatting>
  <conditionalFormatting sqref="N15">
    <cfRule type="expression" dxfId="917" priority="113">
      <formula>MOD(ROW(),2)</formula>
    </cfRule>
  </conditionalFormatting>
  <conditionalFormatting sqref="P15">
    <cfRule type="expression" dxfId="916" priority="112">
      <formula>MOD(ROW(),2)</formula>
    </cfRule>
  </conditionalFormatting>
  <conditionalFormatting sqref="N16">
    <cfRule type="cellIs" dxfId="915" priority="109" operator="equal">
      <formula>0</formula>
    </cfRule>
  </conditionalFormatting>
  <conditionalFormatting sqref="L16 P16:Q16">
    <cfRule type="cellIs" dxfId="914" priority="111" operator="equal">
      <formula>0</formula>
    </cfRule>
  </conditionalFormatting>
  <conditionalFormatting sqref="P16:Q16 L16">
    <cfRule type="expression" dxfId="913" priority="110">
      <formula>MOD(ROW(),2)</formula>
    </cfRule>
  </conditionalFormatting>
  <conditionalFormatting sqref="P16">
    <cfRule type="expression" dxfId="912" priority="107">
      <formula>MOD(ROW(),2)</formula>
    </cfRule>
  </conditionalFormatting>
  <conditionalFormatting sqref="L67:M67 O67:Q67">
    <cfRule type="expression" dxfId="911" priority="106">
      <formula>MOD(ROW(),2)</formula>
    </cfRule>
  </conditionalFormatting>
  <conditionalFormatting sqref="O65 O67:Q67 L67:M67 L65:M65">
    <cfRule type="cellIs" dxfId="910" priority="105" operator="equal">
      <formula>0</formula>
    </cfRule>
  </conditionalFormatting>
  <conditionalFormatting sqref="P66:Q66">
    <cfRule type="expression" dxfId="909" priority="104">
      <formula>MOD(ROW(),2)</formula>
    </cfRule>
  </conditionalFormatting>
  <conditionalFormatting sqref="M66 O66">
    <cfRule type="expression" dxfId="908" priority="102">
      <formula>MOD(ROW(),2)</formula>
    </cfRule>
  </conditionalFormatting>
  <conditionalFormatting sqref="L66">
    <cfRule type="expression" dxfId="907" priority="101">
      <formula>MOD(ROW(),2)</formula>
    </cfRule>
  </conditionalFormatting>
  <conditionalFormatting sqref="N66">
    <cfRule type="expression" dxfId="906" priority="95">
      <formula>MOD(ROW(),2)</formula>
    </cfRule>
  </conditionalFormatting>
  <conditionalFormatting sqref="N66">
    <cfRule type="cellIs" dxfId="905" priority="94" operator="equal">
      <formula>0</formula>
    </cfRule>
  </conditionalFormatting>
  <conditionalFormatting sqref="L65:M65 Q65 O65">
    <cfRule type="expression" dxfId="904" priority="99">
      <formula>MOD(ROW(),2)</formula>
    </cfRule>
  </conditionalFormatting>
  <conditionalFormatting sqref="P65">
    <cfRule type="expression" dxfId="903" priority="92">
      <formula>MOD(ROW(),2)</formula>
    </cfRule>
  </conditionalFormatting>
  <conditionalFormatting sqref="P65">
    <cfRule type="cellIs" dxfId="902" priority="91" operator="equal">
      <formula>0</formula>
    </cfRule>
  </conditionalFormatting>
  <conditionalFormatting sqref="N67">
    <cfRule type="expression" dxfId="901" priority="97">
      <formula>MOD(ROW(),2)</formula>
    </cfRule>
  </conditionalFormatting>
  <conditionalFormatting sqref="N65 N67">
    <cfRule type="cellIs" dxfId="900" priority="96" operator="equal">
      <formula>0</formula>
    </cfRule>
  </conditionalFormatting>
  <conditionalFormatting sqref="N65">
    <cfRule type="expression" dxfId="899" priority="93">
      <formula>MOD(ROW(),2)</formula>
    </cfRule>
  </conditionalFormatting>
  <conditionalFormatting sqref="P40:P54">
    <cfRule type="cellIs" dxfId="898" priority="85" operator="equal">
      <formula>0</formula>
    </cfRule>
  </conditionalFormatting>
  <conditionalFormatting sqref="P40:P54">
    <cfRule type="expression" dxfId="897" priority="86">
      <formula>MOD(ROW(),2)</formula>
    </cfRule>
  </conditionalFormatting>
  <conditionalFormatting sqref="P28:P30">
    <cfRule type="cellIs" dxfId="896" priority="89" operator="equal">
      <formula>0</formula>
    </cfRule>
  </conditionalFormatting>
  <conditionalFormatting sqref="P28:P30">
    <cfRule type="expression" dxfId="895" priority="90">
      <formula>MOD(ROW(),2)</formula>
    </cfRule>
  </conditionalFormatting>
  <conditionalFormatting sqref="P33:P37">
    <cfRule type="cellIs" dxfId="894" priority="87" operator="equal">
      <formula>0</formula>
    </cfRule>
  </conditionalFormatting>
  <conditionalFormatting sqref="P33:P37">
    <cfRule type="expression" dxfId="893" priority="88">
      <formula>MOD(ROW(),2)</formula>
    </cfRule>
  </conditionalFormatting>
  <conditionalFormatting sqref="P57:P59">
    <cfRule type="cellIs" dxfId="892" priority="83" operator="equal">
      <formula>0</formula>
    </cfRule>
  </conditionalFormatting>
  <conditionalFormatting sqref="P57:P59">
    <cfRule type="expression" dxfId="891" priority="84">
      <formula>MOD(ROW(),2)</formula>
    </cfRule>
  </conditionalFormatting>
  <conditionalFormatting sqref="P62">
    <cfRule type="cellIs" dxfId="890" priority="81" operator="equal">
      <formula>0</formula>
    </cfRule>
  </conditionalFormatting>
  <conditionalFormatting sqref="P62">
    <cfRule type="expression" dxfId="889" priority="82">
      <formula>MOD(ROW(),2)</formula>
    </cfRule>
  </conditionalFormatting>
  <conditionalFormatting sqref="Q63">
    <cfRule type="expression" dxfId="888" priority="80">
      <formula>MOD(ROW(),2)</formula>
    </cfRule>
  </conditionalFormatting>
  <conditionalFormatting sqref="M63 O63 Q63">
    <cfRule type="cellIs" dxfId="887" priority="79" operator="equal">
      <formula>0</formula>
    </cfRule>
  </conditionalFormatting>
  <conditionalFormatting sqref="M63 O63">
    <cfRule type="expression" dxfId="886" priority="78">
      <formula>MOD(ROW(),2)</formula>
    </cfRule>
  </conditionalFormatting>
  <conditionalFormatting sqref="L63">
    <cfRule type="expression" dxfId="885" priority="77">
      <formula>MOD(ROW(),2)</formula>
    </cfRule>
  </conditionalFormatting>
  <conditionalFormatting sqref="L63">
    <cfRule type="cellIs" dxfId="884" priority="76" operator="equal">
      <formula>0</formula>
    </cfRule>
  </conditionalFormatting>
  <conditionalFormatting sqref="N63">
    <cfRule type="expression" dxfId="883" priority="75">
      <formula>MOD(ROW(),2)</formula>
    </cfRule>
  </conditionalFormatting>
  <conditionalFormatting sqref="N63">
    <cfRule type="cellIs" dxfId="882" priority="74" operator="equal">
      <formula>0</formula>
    </cfRule>
  </conditionalFormatting>
  <conditionalFormatting sqref="P63">
    <cfRule type="cellIs" dxfId="881" priority="72" operator="equal">
      <formula>0</formula>
    </cfRule>
  </conditionalFormatting>
  <conditionalFormatting sqref="P63">
    <cfRule type="expression" dxfId="880" priority="73">
      <formula>MOD(ROW(),2)</formula>
    </cfRule>
  </conditionalFormatting>
  <conditionalFormatting sqref="O96:Q96 L96:M96">
    <cfRule type="cellIs" dxfId="879" priority="69" operator="equal">
      <formula>0</formula>
    </cfRule>
  </conditionalFormatting>
  <conditionalFormatting sqref="N83:N84">
    <cfRule type="expression" dxfId="878" priority="56">
      <formula>MOD(ROW(),2)</formula>
    </cfRule>
  </conditionalFormatting>
  <conditionalFormatting sqref="N83:N84">
    <cfRule type="cellIs" dxfId="877" priority="55" operator="equal">
      <formula>0</formula>
    </cfRule>
  </conditionalFormatting>
  <conditionalFormatting sqref="N82">
    <cfRule type="expression" dxfId="876" priority="54">
      <formula>MOD(ROW(),2)</formula>
    </cfRule>
  </conditionalFormatting>
  <conditionalFormatting sqref="L82:M82 Q82 O82">
    <cfRule type="expression" dxfId="875" priority="60">
      <formula>MOD(ROW(),2)</formula>
    </cfRule>
  </conditionalFormatting>
  <conditionalFormatting sqref="P82">
    <cfRule type="expression" dxfId="874" priority="53">
      <formula>MOD(ROW(),2)</formula>
    </cfRule>
  </conditionalFormatting>
  <conditionalFormatting sqref="P82">
    <cfRule type="cellIs" dxfId="873" priority="52" operator="equal">
      <formula>0</formula>
    </cfRule>
  </conditionalFormatting>
  <conditionalFormatting sqref="N85">
    <cfRule type="expression" dxfId="872" priority="58">
      <formula>MOD(ROW(),2)</formula>
    </cfRule>
  </conditionalFormatting>
  <conditionalFormatting sqref="N26">
    <cfRule type="cellIs" dxfId="871" priority="51" operator="equal">
      <formula>0</formula>
    </cfRule>
  </conditionalFormatting>
  <conditionalFormatting sqref="M14">
    <cfRule type="expression" dxfId="870" priority="50">
      <formula>MOD(ROW(),2)</formula>
    </cfRule>
  </conditionalFormatting>
  <conditionalFormatting sqref="M14:M15">
    <cfRule type="cellIs" dxfId="869" priority="49" operator="equal">
      <formula>0</formula>
    </cfRule>
  </conditionalFormatting>
  <conditionalFormatting sqref="M15">
    <cfRule type="expression" dxfId="868" priority="48">
      <formula>MOD(ROW(),2)</formula>
    </cfRule>
  </conditionalFormatting>
  <conditionalFormatting sqref="M16">
    <cfRule type="cellIs" dxfId="867" priority="47" operator="equal">
      <formula>0</formula>
    </cfRule>
  </conditionalFormatting>
  <conditionalFormatting sqref="M16">
    <cfRule type="expression" dxfId="866" priority="46">
      <formula>MOD(ROW(),2)</formula>
    </cfRule>
  </conditionalFormatting>
  <conditionalFormatting sqref="M10">
    <cfRule type="expression" dxfId="865" priority="45">
      <formula>MOD(ROW(),2)</formula>
    </cfRule>
  </conditionalFormatting>
  <conditionalFormatting sqref="M10:M11">
    <cfRule type="cellIs" dxfId="864" priority="44" operator="equal">
      <formula>0</formula>
    </cfRule>
  </conditionalFormatting>
  <conditionalFormatting sqref="M11">
    <cfRule type="expression" dxfId="863" priority="43">
      <formula>MOD(ROW(),2)</formula>
    </cfRule>
  </conditionalFormatting>
  <conditionalFormatting sqref="O18">
    <cfRule type="expression" dxfId="862" priority="42">
      <formula>MOD(ROW(),2)</formula>
    </cfRule>
  </conditionalFormatting>
  <conditionalFormatting sqref="O25 O18:O19 O13">
    <cfRule type="cellIs" dxfId="861" priority="41" operator="equal">
      <formula>0</formula>
    </cfRule>
  </conditionalFormatting>
  <conditionalFormatting sqref="O13 O25">
    <cfRule type="expression" dxfId="860" priority="40">
      <formula>MOD(ROW(),2)</formula>
    </cfRule>
  </conditionalFormatting>
  <conditionalFormatting sqref="O19">
    <cfRule type="expression" dxfId="859" priority="39">
      <formula>MOD(ROW(),2)</formula>
    </cfRule>
  </conditionalFormatting>
  <conditionalFormatting sqref="O20:O24">
    <cfRule type="cellIs" dxfId="858" priority="38" operator="equal">
      <formula>0</formula>
    </cfRule>
  </conditionalFormatting>
  <conditionalFormatting sqref="O20:O24">
    <cfRule type="expression" dxfId="857" priority="37">
      <formula>MOD(ROW(),2)</formula>
    </cfRule>
  </conditionalFormatting>
  <conditionalFormatting sqref="O17">
    <cfRule type="cellIs" dxfId="856" priority="36" operator="equal">
      <formula>0</formula>
    </cfRule>
  </conditionalFormatting>
  <conditionalFormatting sqref="O17">
    <cfRule type="expression" dxfId="855" priority="35">
      <formula>MOD(ROW(),2)</formula>
    </cfRule>
  </conditionalFormatting>
  <conditionalFormatting sqref="O14">
    <cfRule type="expression" dxfId="854" priority="34">
      <formula>MOD(ROW(),2)</formula>
    </cfRule>
  </conditionalFormatting>
  <conditionalFormatting sqref="O14:O15">
    <cfRule type="cellIs" dxfId="853" priority="33" operator="equal">
      <formula>0</formula>
    </cfRule>
  </conditionalFormatting>
  <conditionalFormatting sqref="O15">
    <cfRule type="expression" dxfId="852" priority="32">
      <formula>MOD(ROW(),2)</formula>
    </cfRule>
  </conditionalFormatting>
  <conditionalFormatting sqref="O16">
    <cfRule type="cellIs" dxfId="851" priority="31" operator="equal">
      <formula>0</formula>
    </cfRule>
  </conditionalFormatting>
  <conditionalFormatting sqref="O16">
    <cfRule type="expression" dxfId="850" priority="30">
      <formula>MOD(ROW(),2)</formula>
    </cfRule>
  </conditionalFormatting>
  <conditionalFormatting sqref="O10">
    <cfRule type="expression" dxfId="849" priority="29">
      <formula>MOD(ROW(),2)</formula>
    </cfRule>
  </conditionalFormatting>
  <conditionalFormatting sqref="O11">
    <cfRule type="expression" dxfId="848" priority="27">
      <formula>MOD(ROW(),2)</formula>
    </cfRule>
  </conditionalFormatting>
  <conditionalFormatting sqref="N72">
    <cfRule type="cellIs" dxfId="847" priority="26" operator="equal">
      <formula>0</formula>
    </cfRule>
  </conditionalFormatting>
  <conditionalFormatting sqref="L94:M94 O94:Q94">
    <cfRule type="cellIs" dxfId="846" priority="25" operator="equal">
      <formula>0</formula>
    </cfRule>
  </conditionalFormatting>
  <conditionalFormatting sqref="N94">
    <cfRule type="cellIs" dxfId="845" priority="24" operator="equal">
      <formula>0</formula>
    </cfRule>
  </conditionalFormatting>
  <conditionalFormatting sqref="N101">
    <cfRule type="cellIs" dxfId="844" priority="23" operator="equal">
      <formula>0</formula>
    </cfRule>
  </conditionalFormatting>
  <conditionalFormatting sqref="A12">
    <cfRule type="expression" dxfId="843" priority="21">
      <formula>MOD(ROW(),2)</formula>
    </cfRule>
  </conditionalFormatting>
  <conditionalFormatting sqref="A12:B12 E12 I12:J12">
    <cfRule type="cellIs" dxfId="842" priority="20" operator="equal">
      <formula>0</formula>
    </cfRule>
  </conditionalFormatting>
  <conditionalFormatting sqref="B12">
    <cfRule type="expression" dxfId="841" priority="19">
      <formula>MOD(ROW(),2)</formula>
    </cfRule>
  </conditionalFormatting>
  <conditionalFormatting sqref="I12:J12 E12">
    <cfRule type="expression" dxfId="840" priority="18">
      <formula>MOD(ROW(),2)</formula>
    </cfRule>
  </conditionalFormatting>
  <conditionalFormatting sqref="G12">
    <cfRule type="expression" dxfId="839" priority="15">
      <formula>MOD(ROW(),2)</formula>
    </cfRule>
  </conditionalFormatting>
  <conditionalFormatting sqref="C12">
    <cfRule type="expression" dxfId="838" priority="17">
      <formula>MOD(ROW(),2)</formula>
    </cfRule>
  </conditionalFormatting>
  <conditionalFormatting sqref="G12">
    <cfRule type="cellIs" dxfId="837" priority="16" operator="equal">
      <formula>0</formula>
    </cfRule>
  </conditionalFormatting>
  <conditionalFormatting sqref="I12">
    <cfRule type="expression" dxfId="836" priority="14">
      <formula>MOD(ROW(),2)</formula>
    </cfRule>
  </conditionalFormatting>
  <conditionalFormatting sqref="F12">
    <cfRule type="cellIs" dxfId="835" priority="13" operator="equal">
      <formula>0</formula>
    </cfRule>
  </conditionalFormatting>
  <conditionalFormatting sqref="F12">
    <cfRule type="expression" dxfId="834" priority="12">
      <formula>MOD(ROW(),2)</formula>
    </cfRule>
  </conditionalFormatting>
  <conditionalFormatting sqref="H12">
    <cfRule type="expression" dxfId="833" priority="10">
      <formula>MOD(ROW(),2)</formula>
    </cfRule>
  </conditionalFormatting>
  <conditionalFormatting sqref="L12 P12:Q12">
    <cfRule type="cellIs" dxfId="832" priority="9" operator="equal">
      <formula>0</formula>
    </cfRule>
  </conditionalFormatting>
  <conditionalFormatting sqref="H12">
    <cfRule type="cellIs" dxfId="831" priority="11" operator="equal">
      <formula>0</formula>
    </cfRule>
  </conditionalFormatting>
  <conditionalFormatting sqref="O12">
    <cfRule type="cellIs" dxfId="830" priority="2" operator="equal">
      <formula>0</formula>
    </cfRule>
  </conditionalFormatting>
  <conditionalFormatting sqref="P12:Q12 L12">
    <cfRule type="expression" dxfId="829" priority="8">
      <formula>MOD(ROW(),2)</formula>
    </cfRule>
  </conditionalFormatting>
  <conditionalFormatting sqref="N12">
    <cfRule type="cellIs" dxfId="828" priority="7" operator="equal">
      <formula>0</formula>
    </cfRule>
  </conditionalFormatting>
  <conditionalFormatting sqref="N12">
    <cfRule type="expression" dxfId="827" priority="6">
      <formula>MOD(ROW(),2)</formula>
    </cfRule>
  </conditionalFormatting>
  <conditionalFormatting sqref="P12">
    <cfRule type="expression" dxfId="826" priority="5">
      <formula>MOD(ROW(),2)</formula>
    </cfRule>
  </conditionalFormatting>
  <conditionalFormatting sqref="M12">
    <cfRule type="cellIs" dxfId="825" priority="4" operator="equal">
      <formula>0</formula>
    </cfRule>
  </conditionalFormatting>
  <conditionalFormatting sqref="M12">
    <cfRule type="expression" dxfId="824" priority="3">
      <formula>MOD(ROW(),2)</formula>
    </cfRule>
  </conditionalFormatting>
  <conditionalFormatting sqref="O12">
    <cfRule type="expression" dxfId="823" priority="1">
      <formula>MOD(ROW(),2)</formula>
    </cfRule>
  </conditionalFormatting>
  <printOptions horizontalCentered="1"/>
  <pageMargins left="0.19685039370078741" right="0" top="0.39370078740157483" bottom="0.39370078740157483" header="0" footer="0"/>
  <pageSetup paperSize="9" scale="4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P115"/>
  <sheetViews>
    <sheetView topLeftCell="A74" workbookViewId="0">
      <selection activeCell="A92" sqref="A92"/>
    </sheetView>
  </sheetViews>
  <sheetFormatPr baseColWidth="10" defaultColWidth="0" defaultRowHeight="13.5" zeroHeight="1" x14ac:dyDescent="0.25"/>
  <cols>
    <col min="1" max="1" width="1.7109375" style="45" customWidth="1"/>
    <col min="2" max="2" width="3.7109375" style="46" customWidth="1"/>
    <col min="3" max="3" width="36.140625" style="45" customWidth="1"/>
    <col min="4" max="4" width="15.7109375" style="45" customWidth="1"/>
    <col min="5" max="5" width="8.7109375" style="50" customWidth="1"/>
    <col min="6" max="6" width="15.7109375" style="45" customWidth="1"/>
    <col min="7" max="7" width="8.7109375" style="50" customWidth="1"/>
    <col min="8" max="8" width="1.7109375" style="45" customWidth="1"/>
    <col min="9" max="9" width="2.7109375" style="45" customWidth="1"/>
    <col min="10" max="10" width="5.140625" style="131" bestFit="1" customWidth="1"/>
    <col min="11" max="11" width="32.7109375" style="45" customWidth="1"/>
    <col min="12" max="12" width="15.7109375" style="45" customWidth="1"/>
    <col min="13" max="13" width="8.7109375" style="50" customWidth="1"/>
    <col min="14" max="14" width="15.7109375" style="45" customWidth="1"/>
    <col min="15" max="15" width="8.7109375" style="50" customWidth="1"/>
    <col min="16" max="16" width="1.42578125" style="84" customWidth="1"/>
    <col min="17" max="16384" width="11.42578125" style="84" hidden="1"/>
  </cols>
  <sheetData>
    <row r="1" spans="1:15" s="54" customFormat="1" ht="27.75" thickBot="1" x14ac:dyDescent="0.55000000000000004">
      <c r="A1" s="736" t="s">
        <v>35</v>
      </c>
      <c r="B1" s="737"/>
      <c r="C1" s="737"/>
      <c r="D1" s="737"/>
      <c r="E1" s="51"/>
      <c r="F1" s="738" t="s">
        <v>36</v>
      </c>
      <c r="G1" s="738"/>
      <c r="H1" s="738"/>
      <c r="I1" s="738"/>
      <c r="J1" s="738"/>
      <c r="K1" s="738"/>
      <c r="L1" s="737" t="str">
        <f>VLOOKUP(O1,'Datos de Control'!F2:G13,2)</f>
        <v>Diciembre</v>
      </c>
      <c r="M1" s="737"/>
      <c r="N1" s="52">
        <v>2021</v>
      </c>
      <c r="O1" s="53">
        <v>12</v>
      </c>
    </row>
    <row r="2" spans="1:15" s="56" customFormat="1" ht="21" thickBot="1" x14ac:dyDescent="0.45">
      <c r="A2" s="739" t="s">
        <v>37</v>
      </c>
      <c r="B2" s="740"/>
      <c r="C2" s="741"/>
      <c r="D2" s="742">
        <f>N1</f>
        <v>2021</v>
      </c>
      <c r="E2" s="743"/>
      <c r="F2" s="744">
        <f>+D2-1</f>
        <v>2020</v>
      </c>
      <c r="G2" s="745"/>
      <c r="H2" s="55"/>
      <c r="I2" s="739" t="s">
        <v>38</v>
      </c>
      <c r="J2" s="740"/>
      <c r="K2" s="740"/>
      <c r="L2" s="742">
        <f>N1</f>
        <v>2021</v>
      </c>
      <c r="M2" s="743"/>
      <c r="N2" s="744">
        <f>+L2-1</f>
        <v>2020</v>
      </c>
      <c r="O2" s="745"/>
    </row>
    <row r="3" spans="1:15" s="61" customFormat="1" ht="18" thickBot="1" x14ac:dyDescent="0.35">
      <c r="A3" s="752" t="s">
        <v>39</v>
      </c>
      <c r="B3" s="753"/>
      <c r="C3" s="754"/>
      <c r="D3" s="57">
        <f>SUM(D4:D42)/2</f>
        <v>0</v>
      </c>
      <c r="E3" s="58">
        <f>IFERROR(D3*100/D$90,0)</f>
        <v>0</v>
      </c>
      <c r="F3" s="57">
        <f>SUM(F4:F42)/2</f>
        <v>0</v>
      </c>
      <c r="G3" s="59">
        <f>IFERROR(F3*100/F$90,0)</f>
        <v>0</v>
      </c>
      <c r="H3" s="60"/>
      <c r="I3" s="752" t="s">
        <v>40</v>
      </c>
      <c r="J3" s="753"/>
      <c r="K3" s="754"/>
      <c r="L3" s="57">
        <f>+L4+L30</f>
        <v>0</v>
      </c>
      <c r="M3" s="58">
        <f>IFERROR(L3*100/L$90,0)</f>
        <v>0</v>
      </c>
      <c r="N3" s="57">
        <f>+N4+N30</f>
        <v>0</v>
      </c>
      <c r="O3" s="59">
        <f>IFERROR(N3*100/N$90,0)</f>
        <v>0</v>
      </c>
    </row>
    <row r="4" spans="1:15" s="70" customFormat="1" ht="16.5" x14ac:dyDescent="0.3">
      <c r="A4" s="62" t="s">
        <v>41</v>
      </c>
      <c r="B4" s="63"/>
      <c r="C4" s="64"/>
      <c r="D4" s="28">
        <f>SUM(D5:D12)</f>
        <v>0</v>
      </c>
      <c r="E4" s="65">
        <f t="shared" ref="E4:G67" si="0">IFERROR(D4*100/D$90,0)</f>
        <v>0</v>
      </c>
      <c r="F4" s="28">
        <f>SUM(F5:F12)</f>
        <v>0</v>
      </c>
      <c r="G4" s="65">
        <f t="shared" si="0"/>
        <v>0</v>
      </c>
      <c r="H4" s="60"/>
      <c r="I4" s="66" t="s">
        <v>42</v>
      </c>
      <c r="J4" s="67"/>
      <c r="K4" s="68"/>
      <c r="L4" s="28">
        <f>+L5+L12+L15+L19+L22+L26+L29</f>
        <v>0</v>
      </c>
      <c r="M4" s="65">
        <f t="shared" ref="M4:O67" si="1">IFERROR(L4*100/L$90,0)</f>
        <v>0</v>
      </c>
      <c r="N4" s="28">
        <f>+N5+N12+N15+N19+N22+N26+N29</f>
        <v>0</v>
      </c>
      <c r="O4" s="69">
        <f t="shared" si="1"/>
        <v>0</v>
      </c>
    </row>
    <row r="5" spans="1:15" s="78" customFormat="1" ht="16.5" x14ac:dyDescent="0.3">
      <c r="A5" s="71"/>
      <c r="B5" s="72">
        <v>200</v>
      </c>
      <c r="C5" s="73" t="str">
        <f>IFERROR(VLOOKUP(B5,'Datos de Control'!$C$2:$D$864,2),"")</f>
        <v>Investigación</v>
      </c>
      <c r="D5" s="31">
        <v>0</v>
      </c>
      <c r="E5" s="74">
        <f t="shared" si="0"/>
        <v>0</v>
      </c>
      <c r="F5" s="31">
        <v>0</v>
      </c>
      <c r="G5" s="76">
        <f t="shared" si="0"/>
        <v>0</v>
      </c>
      <c r="H5" s="60"/>
      <c r="I5" s="66" t="s">
        <v>43</v>
      </c>
      <c r="J5" s="67"/>
      <c r="K5" s="68"/>
      <c r="L5" s="36">
        <f>+L6+L8</f>
        <v>0</v>
      </c>
      <c r="M5" s="69">
        <f t="shared" si="1"/>
        <v>0</v>
      </c>
      <c r="N5" s="36">
        <f>+N6+N8</f>
        <v>0</v>
      </c>
      <c r="O5" s="69">
        <f t="shared" si="1"/>
        <v>0</v>
      </c>
    </row>
    <row r="6" spans="1:15" ht="15.75" x14ac:dyDescent="0.3">
      <c r="A6" s="71"/>
      <c r="B6" s="72">
        <v>201</v>
      </c>
      <c r="C6" s="73" t="str">
        <f>IFERROR(VLOOKUP(B6,'Datos de Control'!$C$2:$D$864,2),"")</f>
        <v>Desarrollo</v>
      </c>
      <c r="D6" s="31">
        <v>0</v>
      </c>
      <c r="E6" s="74">
        <f t="shared" si="0"/>
        <v>0</v>
      </c>
      <c r="F6" s="31">
        <v>0</v>
      </c>
      <c r="G6" s="76">
        <f t="shared" si="0"/>
        <v>0</v>
      </c>
      <c r="H6" s="60"/>
      <c r="I6" s="79" t="s">
        <v>44</v>
      </c>
      <c r="J6" s="80"/>
      <c r="K6" s="81"/>
      <c r="L6" s="82">
        <f>SUM(L7)</f>
        <v>0</v>
      </c>
      <c r="M6" s="83">
        <f t="shared" si="1"/>
        <v>0</v>
      </c>
      <c r="N6" s="82">
        <f>SUM(N7)</f>
        <v>0</v>
      </c>
      <c r="O6" s="83">
        <f t="shared" si="1"/>
        <v>0</v>
      </c>
    </row>
    <row r="7" spans="1:15" ht="15.75" x14ac:dyDescent="0.3">
      <c r="A7" s="71"/>
      <c r="B7" s="72">
        <v>203</v>
      </c>
      <c r="C7" s="73" t="str">
        <f>IFERROR(VLOOKUP(B7,'Datos de Control'!$C$2:$D$864,2),"")</f>
        <v>Propiedad industrial</v>
      </c>
      <c r="D7" s="31">
        <v>0</v>
      </c>
      <c r="E7" s="74">
        <f t="shared" si="0"/>
        <v>0</v>
      </c>
      <c r="F7" s="31">
        <v>0</v>
      </c>
      <c r="G7" s="76">
        <f t="shared" si="0"/>
        <v>0</v>
      </c>
      <c r="H7" s="60"/>
      <c r="I7" s="85"/>
      <c r="J7" s="86">
        <v>100</v>
      </c>
      <c r="K7" s="497" t="str">
        <f>IFERROR(VLOOKUP(J7,'Datos de Control'!$C$2:$D$864,2),"")</f>
        <v>Capital social</v>
      </c>
      <c r="L7" s="34">
        <v>0</v>
      </c>
      <c r="M7" s="87">
        <f t="shared" si="1"/>
        <v>0</v>
      </c>
      <c r="N7" s="34">
        <v>0</v>
      </c>
      <c r="O7" s="87">
        <f t="shared" si="1"/>
        <v>0</v>
      </c>
    </row>
    <row r="8" spans="1:15" s="91" customFormat="1" ht="16.5" x14ac:dyDescent="0.3">
      <c r="A8" s="71"/>
      <c r="B8" s="72">
        <v>204</v>
      </c>
      <c r="C8" s="73" t="str">
        <f>IFERROR(VLOOKUP(B8,'Datos de Control'!$C$2:$D$864,2),"")</f>
        <v>Fondo de comercio</v>
      </c>
      <c r="D8" s="31">
        <v>0</v>
      </c>
      <c r="E8" s="74">
        <f t="shared" si="0"/>
        <v>0</v>
      </c>
      <c r="F8" s="31">
        <v>0</v>
      </c>
      <c r="G8" s="89">
        <f t="shared" si="0"/>
        <v>0</v>
      </c>
      <c r="H8" s="60"/>
      <c r="I8" s="79" t="s">
        <v>45</v>
      </c>
      <c r="J8" s="80"/>
      <c r="K8" s="81"/>
      <c r="L8" s="90">
        <f>SUM(L9:L11)</f>
        <v>0</v>
      </c>
      <c r="M8" s="74">
        <f t="shared" si="1"/>
        <v>0</v>
      </c>
      <c r="N8" s="90">
        <f>SUM(N9:N11)</f>
        <v>0</v>
      </c>
      <c r="O8" s="83">
        <f t="shared" si="1"/>
        <v>0</v>
      </c>
    </row>
    <row r="9" spans="1:15" ht="15.75" x14ac:dyDescent="0.3">
      <c r="A9" s="71"/>
      <c r="B9" s="72">
        <v>206</v>
      </c>
      <c r="C9" s="73" t="str">
        <f>IFERROR(VLOOKUP(B9,'Datos de Control'!$C$2:$D$864,2),"")</f>
        <v>Aplicaciones informáticas</v>
      </c>
      <c r="D9" s="31">
        <v>0</v>
      </c>
      <c r="E9" s="74">
        <f t="shared" si="0"/>
        <v>0</v>
      </c>
      <c r="F9" s="31">
        <v>0</v>
      </c>
      <c r="G9" s="89">
        <f t="shared" si="0"/>
        <v>0</v>
      </c>
      <c r="H9" s="60"/>
      <c r="I9" s="71"/>
      <c r="J9" s="92">
        <v>103</v>
      </c>
      <c r="K9" s="73" t="str">
        <f>IFERROR(VLOOKUP(J9,'Datos de Control'!$C$2:$D$864,2),"")</f>
        <v>Socios por desembolsos no exigidos</v>
      </c>
      <c r="L9" s="31">
        <v>0</v>
      </c>
      <c r="M9" s="74">
        <f t="shared" si="1"/>
        <v>0</v>
      </c>
      <c r="N9" s="31">
        <v>0</v>
      </c>
      <c r="O9" s="74">
        <f t="shared" si="1"/>
        <v>0</v>
      </c>
    </row>
    <row r="10" spans="1:15" ht="15.75" x14ac:dyDescent="0.3">
      <c r="A10" s="71"/>
      <c r="B10" s="72">
        <v>209</v>
      </c>
      <c r="C10" s="73" t="str">
        <f>IFERROR(VLOOKUP(B10,'Datos de Control'!$C$2:$D$864,2),"")</f>
        <v>Anticipos para inmovilización</v>
      </c>
      <c r="D10" s="31">
        <v>0</v>
      </c>
      <c r="E10" s="74">
        <f t="shared" si="0"/>
        <v>0</v>
      </c>
      <c r="F10" s="31">
        <v>0</v>
      </c>
      <c r="G10" s="89">
        <f t="shared" si="0"/>
        <v>0</v>
      </c>
      <c r="H10" s="60"/>
      <c r="I10" s="71"/>
      <c r="J10" s="92">
        <v>104</v>
      </c>
      <c r="K10" s="73" t="str">
        <f>IFERROR(VLOOKUP(J10,'Datos de Control'!$C$2:$D$864,2),"")</f>
        <v>Socios por aportaciones no dinerarias pendientes</v>
      </c>
      <c r="L10" s="31">
        <v>0</v>
      </c>
      <c r="M10" s="74">
        <f t="shared" si="1"/>
        <v>0</v>
      </c>
      <c r="N10" s="31">
        <v>0</v>
      </c>
      <c r="O10" s="74">
        <f t="shared" si="1"/>
        <v>0</v>
      </c>
    </row>
    <row r="11" spans="1:15" ht="15.75" x14ac:dyDescent="0.3">
      <c r="A11" s="71"/>
      <c r="B11" s="72">
        <v>280</v>
      </c>
      <c r="C11" s="73" t="str">
        <f>IFERROR(VLOOKUP(B11,'Datos de Control'!$C$2:$D$864,2),"")</f>
        <v>Amortización acumulada del inmovilizado intangible</v>
      </c>
      <c r="D11" s="31">
        <v>0</v>
      </c>
      <c r="E11" s="74">
        <f t="shared" si="0"/>
        <v>0</v>
      </c>
      <c r="F11" s="31">
        <v>0</v>
      </c>
      <c r="G11" s="74">
        <f t="shared" si="0"/>
        <v>0</v>
      </c>
      <c r="H11" s="60"/>
      <c r="I11" s="94"/>
      <c r="J11" s="95"/>
      <c r="K11" s="96"/>
      <c r="L11" s="97"/>
      <c r="M11" s="98">
        <f t="shared" si="1"/>
        <v>0</v>
      </c>
      <c r="N11" s="97"/>
      <c r="O11" s="98">
        <f t="shared" si="1"/>
        <v>0</v>
      </c>
    </row>
    <row r="12" spans="1:15" s="91" customFormat="1" ht="16.5" x14ac:dyDescent="0.3">
      <c r="A12" s="94"/>
      <c r="B12" s="99"/>
      <c r="C12" s="100"/>
      <c r="D12" s="97"/>
      <c r="E12" s="98">
        <f t="shared" si="0"/>
        <v>0</v>
      </c>
      <c r="F12" s="97"/>
      <c r="G12" s="98">
        <f t="shared" si="0"/>
        <v>0</v>
      </c>
      <c r="H12" s="60"/>
      <c r="I12" s="66" t="s">
        <v>46</v>
      </c>
      <c r="J12" s="67"/>
      <c r="K12" s="68"/>
      <c r="L12" s="36">
        <f>SUM(L13:L14)</f>
        <v>0</v>
      </c>
      <c r="M12" s="69">
        <f t="shared" si="1"/>
        <v>0</v>
      </c>
      <c r="N12" s="36">
        <f>SUM(N13:N14)</f>
        <v>0</v>
      </c>
      <c r="O12" s="69">
        <f t="shared" si="1"/>
        <v>0</v>
      </c>
    </row>
    <row r="13" spans="1:15" ht="16.5" x14ac:dyDescent="0.3">
      <c r="A13" s="66" t="s">
        <v>47</v>
      </c>
      <c r="B13" s="101"/>
      <c r="C13" s="68"/>
      <c r="D13" s="36">
        <f>SUM(D14:D25)</f>
        <v>0</v>
      </c>
      <c r="E13" s="69">
        <f t="shared" si="0"/>
        <v>0</v>
      </c>
      <c r="F13" s="36">
        <f>SUM(F14:F25)</f>
        <v>0</v>
      </c>
      <c r="G13" s="69">
        <f t="shared" si="0"/>
        <v>0</v>
      </c>
      <c r="H13" s="60"/>
      <c r="I13" s="71"/>
      <c r="J13" s="92">
        <v>110</v>
      </c>
      <c r="K13" s="73" t="str">
        <f>IFERROR(VLOOKUP(J13,'Datos de Control'!$C$2:$D$864,2),"")</f>
        <v>Prima de emisión o asunción</v>
      </c>
      <c r="L13" s="31">
        <v>0</v>
      </c>
      <c r="M13" s="74">
        <f t="shared" si="1"/>
        <v>0</v>
      </c>
      <c r="N13" s="31">
        <v>0</v>
      </c>
      <c r="O13" s="74">
        <f t="shared" si="1"/>
        <v>0</v>
      </c>
    </row>
    <row r="14" spans="1:15" ht="15.75" x14ac:dyDescent="0.3">
      <c r="A14" s="71"/>
      <c r="B14" s="30">
        <v>210</v>
      </c>
      <c r="C14" s="73" t="str">
        <f>IFERROR(VLOOKUP(B14,'Datos de Control'!$C$2:$D$864,2),"")</f>
        <v>Terrenos y bienes naturales</v>
      </c>
      <c r="D14" s="31">
        <v>0</v>
      </c>
      <c r="E14" s="74">
        <f t="shared" si="0"/>
        <v>0</v>
      </c>
      <c r="F14" s="31">
        <v>0</v>
      </c>
      <c r="G14" s="74">
        <f t="shared" si="0"/>
        <v>0</v>
      </c>
      <c r="H14" s="60"/>
      <c r="I14" s="94"/>
      <c r="J14" s="95"/>
      <c r="K14" s="96"/>
      <c r="L14" s="97"/>
      <c r="M14" s="98">
        <f t="shared" si="1"/>
        <v>0</v>
      </c>
      <c r="N14" s="97"/>
      <c r="O14" s="98">
        <f t="shared" si="1"/>
        <v>0</v>
      </c>
    </row>
    <row r="15" spans="1:15" ht="16.5" x14ac:dyDescent="0.3">
      <c r="A15" s="71"/>
      <c r="B15" s="30">
        <v>211</v>
      </c>
      <c r="C15" s="73" t="str">
        <f>IFERROR(VLOOKUP(B15,'Datos de Control'!$C$2:$D$864,2),"")</f>
        <v>Construcciones</v>
      </c>
      <c r="D15" s="31">
        <v>0</v>
      </c>
      <c r="E15" s="74">
        <f t="shared" si="0"/>
        <v>0</v>
      </c>
      <c r="F15" s="31">
        <v>0</v>
      </c>
      <c r="G15" s="74">
        <f t="shared" si="0"/>
        <v>0</v>
      </c>
      <c r="H15" s="60"/>
      <c r="I15" s="66" t="s">
        <v>48</v>
      </c>
      <c r="J15" s="67"/>
      <c r="K15" s="68"/>
      <c r="L15" s="36">
        <f>SUM(L16:L18)</f>
        <v>0</v>
      </c>
      <c r="M15" s="69">
        <f t="shared" si="1"/>
        <v>0</v>
      </c>
      <c r="N15" s="36">
        <f>SUM(N16:N18)</f>
        <v>0</v>
      </c>
      <c r="O15" s="69">
        <f t="shared" si="1"/>
        <v>0</v>
      </c>
    </row>
    <row r="16" spans="1:15" ht="15.75" x14ac:dyDescent="0.3">
      <c r="A16" s="71"/>
      <c r="B16" s="30">
        <v>212</v>
      </c>
      <c r="C16" s="73" t="str">
        <f>IFERROR(VLOOKUP(B16,'Datos de Control'!$C$2:$D$864,2),"")</f>
        <v>Instalaciones técnicas</v>
      </c>
      <c r="D16" s="31">
        <v>0</v>
      </c>
      <c r="E16" s="74">
        <f t="shared" si="0"/>
        <v>0</v>
      </c>
      <c r="F16" s="31">
        <v>0</v>
      </c>
      <c r="G16" s="74">
        <f t="shared" si="0"/>
        <v>0</v>
      </c>
      <c r="H16" s="60"/>
      <c r="I16" s="71"/>
      <c r="J16" s="92">
        <v>112</v>
      </c>
      <c r="K16" s="73" t="str">
        <f>IFERROR(VLOOKUP(J16,'Datos de Control'!$C$2:$D$864,2),"")</f>
        <v>Reserva legal</v>
      </c>
      <c r="L16" s="31">
        <v>0</v>
      </c>
      <c r="M16" s="74">
        <f t="shared" si="1"/>
        <v>0</v>
      </c>
      <c r="N16" s="31">
        <v>0</v>
      </c>
      <c r="O16" s="74">
        <f t="shared" si="1"/>
        <v>0</v>
      </c>
    </row>
    <row r="17" spans="1:15" ht="15.75" x14ac:dyDescent="0.3">
      <c r="A17" s="71"/>
      <c r="B17" s="30">
        <v>213</v>
      </c>
      <c r="C17" s="73" t="str">
        <f>IFERROR(VLOOKUP(B17,'Datos de Control'!$C$2:$D$864,2),"")</f>
        <v>Maquinaria</v>
      </c>
      <c r="D17" s="31">
        <v>0</v>
      </c>
      <c r="E17" s="74">
        <f t="shared" si="0"/>
        <v>0</v>
      </c>
      <c r="F17" s="31">
        <v>0</v>
      </c>
      <c r="G17" s="74">
        <f t="shared" si="0"/>
        <v>0</v>
      </c>
      <c r="H17" s="60"/>
      <c r="I17" s="71"/>
      <c r="J17" s="92">
        <v>113</v>
      </c>
      <c r="K17" s="73" t="str">
        <f>IFERROR(VLOOKUP(J17,'Datos de Control'!$C$2:$D$864,2),"")</f>
        <v>Reservas voluntarias</v>
      </c>
      <c r="L17" s="31">
        <v>0</v>
      </c>
      <c r="M17" s="74">
        <f t="shared" si="1"/>
        <v>0</v>
      </c>
      <c r="N17" s="31">
        <v>0</v>
      </c>
      <c r="O17" s="74">
        <f t="shared" si="1"/>
        <v>0</v>
      </c>
    </row>
    <row r="18" spans="1:15" s="91" customFormat="1" ht="15.75" x14ac:dyDescent="0.3">
      <c r="A18" s="71"/>
      <c r="B18" s="30">
        <v>214</v>
      </c>
      <c r="C18" s="73" t="str">
        <f>IFERROR(VLOOKUP(B18,'Datos de Control'!$C$2:$D$864,2),"")</f>
        <v>Utillaje</v>
      </c>
      <c r="D18" s="31">
        <v>0</v>
      </c>
      <c r="E18" s="74">
        <f t="shared" si="0"/>
        <v>0</v>
      </c>
      <c r="F18" s="31">
        <v>0</v>
      </c>
      <c r="G18" s="74">
        <f t="shared" si="0"/>
        <v>0</v>
      </c>
      <c r="H18" s="60"/>
      <c r="I18" s="94"/>
      <c r="J18" s="95"/>
      <c r="K18" s="96"/>
      <c r="L18" s="97"/>
      <c r="M18" s="98">
        <f t="shared" si="1"/>
        <v>0</v>
      </c>
      <c r="N18" s="97"/>
      <c r="O18" s="98">
        <f t="shared" si="1"/>
        <v>0</v>
      </c>
    </row>
    <row r="19" spans="1:15" ht="16.5" x14ac:dyDescent="0.3">
      <c r="A19" s="71"/>
      <c r="B19" s="30">
        <v>215</v>
      </c>
      <c r="C19" s="73" t="str">
        <f>IFERROR(VLOOKUP(B19,'Datos de Control'!$C$2:$D$864,2),"")</f>
        <v>Otras instalaciones</v>
      </c>
      <c r="D19" s="31">
        <v>0</v>
      </c>
      <c r="E19" s="74">
        <f t="shared" si="0"/>
        <v>0</v>
      </c>
      <c r="F19" s="31">
        <v>0</v>
      </c>
      <c r="G19" s="74">
        <f t="shared" si="0"/>
        <v>0</v>
      </c>
      <c r="H19" s="60"/>
      <c r="I19" s="66" t="s">
        <v>49</v>
      </c>
      <c r="J19" s="67"/>
      <c r="K19" s="68"/>
      <c r="L19" s="36">
        <f>SUM(L20:L21)</f>
        <v>0</v>
      </c>
      <c r="M19" s="69">
        <f t="shared" si="1"/>
        <v>0</v>
      </c>
      <c r="N19" s="36">
        <f>SUM(N20:N21)</f>
        <v>0</v>
      </c>
      <c r="O19" s="69">
        <f t="shared" si="1"/>
        <v>0</v>
      </c>
    </row>
    <row r="20" spans="1:15" ht="15.75" x14ac:dyDescent="0.3">
      <c r="A20" s="71"/>
      <c r="B20" s="30">
        <v>216</v>
      </c>
      <c r="C20" s="73" t="str">
        <f>IFERROR(VLOOKUP(B20,'Datos de Control'!$C$2:$D$864,2),"")</f>
        <v>Mobiliario</v>
      </c>
      <c r="D20" s="31">
        <v>0</v>
      </c>
      <c r="E20" s="74">
        <f t="shared" si="0"/>
        <v>0</v>
      </c>
      <c r="F20" s="31">
        <v>0</v>
      </c>
      <c r="G20" s="74">
        <f t="shared" si="0"/>
        <v>0</v>
      </c>
      <c r="H20" s="60"/>
      <c r="I20" s="71"/>
      <c r="J20" s="92">
        <v>108</v>
      </c>
      <c r="K20" s="73" t="str">
        <f>IFERROR(VLOOKUP(J20,'Datos de Control'!$C$2:$D$864,2),"")</f>
        <v>Acciones o participaciones propias en situaciones especiales</v>
      </c>
      <c r="L20" s="31">
        <v>0</v>
      </c>
      <c r="M20" s="74">
        <f t="shared" si="1"/>
        <v>0</v>
      </c>
      <c r="N20" s="31">
        <v>0</v>
      </c>
      <c r="O20" s="74">
        <f t="shared" si="1"/>
        <v>0</v>
      </c>
    </row>
    <row r="21" spans="1:15" ht="15.75" x14ac:dyDescent="0.3">
      <c r="A21" s="71"/>
      <c r="B21" s="30">
        <v>217</v>
      </c>
      <c r="C21" s="73" t="str">
        <f>IFERROR(VLOOKUP(B21,'Datos de Control'!$C$2:$D$864,2),"")</f>
        <v>Equipos para procesos de información</v>
      </c>
      <c r="D21" s="31">
        <v>0</v>
      </c>
      <c r="E21" s="74">
        <f t="shared" si="0"/>
        <v>0</v>
      </c>
      <c r="F21" s="31">
        <v>0</v>
      </c>
      <c r="G21" s="74">
        <f t="shared" si="0"/>
        <v>0</v>
      </c>
      <c r="H21" s="60"/>
      <c r="I21" s="94"/>
      <c r="J21" s="95"/>
      <c r="K21" s="96"/>
      <c r="L21" s="97"/>
      <c r="M21" s="98">
        <f t="shared" si="1"/>
        <v>0</v>
      </c>
      <c r="N21" s="97"/>
      <c r="O21" s="98">
        <f t="shared" si="1"/>
        <v>0</v>
      </c>
    </row>
    <row r="22" spans="1:15" s="91" customFormat="1" ht="16.5" x14ac:dyDescent="0.3">
      <c r="A22" s="71"/>
      <c r="B22" s="30">
        <v>218</v>
      </c>
      <c r="C22" s="73" t="str">
        <f>IFERROR(VLOOKUP(B22,'Datos de Control'!$C$2:$D$864,2),"")</f>
        <v>Elementos de transporte</v>
      </c>
      <c r="D22" s="31">
        <v>0</v>
      </c>
      <c r="E22" s="74">
        <f t="shared" si="0"/>
        <v>0</v>
      </c>
      <c r="F22" s="31">
        <v>0</v>
      </c>
      <c r="G22" s="74">
        <f t="shared" si="0"/>
        <v>0</v>
      </c>
      <c r="H22" s="60"/>
      <c r="I22" s="66" t="s">
        <v>50</v>
      </c>
      <c r="J22" s="67"/>
      <c r="K22" s="68"/>
      <c r="L22" s="36">
        <f>SUM(L23:L25)</f>
        <v>0</v>
      </c>
      <c r="M22" s="69">
        <f t="shared" si="1"/>
        <v>0</v>
      </c>
      <c r="N22" s="36">
        <f>SUM(N23:N25)</f>
        <v>0</v>
      </c>
      <c r="O22" s="69">
        <f t="shared" si="1"/>
        <v>0</v>
      </c>
    </row>
    <row r="23" spans="1:15" ht="15.75" x14ac:dyDescent="0.3">
      <c r="A23" s="71"/>
      <c r="B23" s="30">
        <v>219</v>
      </c>
      <c r="C23" s="73" t="str">
        <f>IFERROR(VLOOKUP(B23,'Datos de Control'!$C$2:$D$864,2),"")</f>
        <v>Otro inmovilizado material</v>
      </c>
      <c r="D23" s="31">
        <v>0</v>
      </c>
      <c r="E23" s="74">
        <f t="shared" si="0"/>
        <v>0</v>
      </c>
      <c r="F23" s="31">
        <v>0</v>
      </c>
      <c r="G23" s="74">
        <f t="shared" si="0"/>
        <v>0</v>
      </c>
      <c r="H23" s="60"/>
      <c r="I23" s="71"/>
      <c r="J23" s="92">
        <v>120</v>
      </c>
      <c r="K23" s="73" t="str">
        <f>IFERROR(VLOOKUP(J23,'Datos de Control'!$C$2:$D$864,2),"")</f>
        <v>Remanente</v>
      </c>
      <c r="L23" s="31">
        <v>0</v>
      </c>
      <c r="M23" s="74">
        <f t="shared" si="1"/>
        <v>0</v>
      </c>
      <c r="N23" s="31">
        <v>0</v>
      </c>
      <c r="O23" s="74">
        <f t="shared" si="1"/>
        <v>0</v>
      </c>
    </row>
    <row r="24" spans="1:15" ht="15.75" x14ac:dyDescent="0.3">
      <c r="A24" s="71"/>
      <c r="B24" s="30">
        <v>281</v>
      </c>
      <c r="C24" s="73" t="str">
        <f>IFERROR(VLOOKUP(B24,'Datos de Control'!$C$2:$D$864,2),"")</f>
        <v>Amortización acumulada del inmovilizado material</v>
      </c>
      <c r="D24" s="31">
        <v>0</v>
      </c>
      <c r="E24" s="74">
        <f t="shared" si="0"/>
        <v>0</v>
      </c>
      <c r="F24" s="31">
        <v>0</v>
      </c>
      <c r="G24" s="74">
        <f t="shared" si="0"/>
        <v>0</v>
      </c>
      <c r="H24" s="60"/>
      <c r="I24" s="71"/>
      <c r="J24" s="92">
        <v>121</v>
      </c>
      <c r="K24" s="73" t="str">
        <f>IFERROR(VLOOKUP(J24,'Datos de Control'!$C$2:$D$864,2),"")</f>
        <v>Resultados negativos de ejercicios anteriores</v>
      </c>
      <c r="L24" s="31">
        <v>0</v>
      </c>
      <c r="M24" s="74">
        <f t="shared" si="1"/>
        <v>0</v>
      </c>
      <c r="N24" s="31">
        <v>0</v>
      </c>
      <c r="O24" s="74">
        <f t="shared" si="1"/>
        <v>0</v>
      </c>
    </row>
    <row r="25" spans="1:15" ht="15.75" x14ac:dyDescent="0.3">
      <c r="A25" s="94"/>
      <c r="B25" s="39"/>
      <c r="C25" s="96"/>
      <c r="D25" s="97"/>
      <c r="E25" s="98">
        <f t="shared" si="0"/>
        <v>0</v>
      </c>
      <c r="F25" s="97"/>
      <c r="G25" s="98">
        <f t="shared" si="0"/>
        <v>0</v>
      </c>
      <c r="H25" s="60"/>
      <c r="I25" s="94"/>
      <c r="J25" s="95"/>
      <c r="K25" s="96"/>
      <c r="L25" s="97"/>
      <c r="M25" s="98">
        <f t="shared" si="1"/>
        <v>0</v>
      </c>
      <c r="N25" s="97"/>
      <c r="O25" s="98">
        <f t="shared" si="1"/>
        <v>0</v>
      </c>
    </row>
    <row r="26" spans="1:15" ht="16.5" x14ac:dyDescent="0.3">
      <c r="A26" s="66" t="s">
        <v>51</v>
      </c>
      <c r="B26" s="101"/>
      <c r="C26" s="68"/>
      <c r="D26" s="36">
        <f>SUM(D27:D30)</f>
        <v>0</v>
      </c>
      <c r="E26" s="69">
        <f t="shared" si="0"/>
        <v>0</v>
      </c>
      <c r="F26" s="36">
        <f>SUM(F27:F30)</f>
        <v>0</v>
      </c>
      <c r="G26" s="69">
        <f t="shared" si="0"/>
        <v>0</v>
      </c>
      <c r="H26" s="60"/>
      <c r="I26" s="66" t="s">
        <v>52</v>
      </c>
      <c r="J26" s="67"/>
      <c r="K26" s="68"/>
      <c r="L26" s="36">
        <f>SUM(L27:L28)</f>
        <v>0</v>
      </c>
      <c r="M26" s="69">
        <f t="shared" si="1"/>
        <v>0</v>
      </c>
      <c r="N26" s="36">
        <f>SUM(N27:N28)</f>
        <v>0</v>
      </c>
      <c r="O26" s="69">
        <f t="shared" si="1"/>
        <v>0</v>
      </c>
    </row>
    <row r="27" spans="1:15" ht="15.75" x14ac:dyDescent="0.3">
      <c r="A27" s="71"/>
      <c r="B27" s="30">
        <v>220</v>
      </c>
      <c r="C27" s="73" t="str">
        <f>IFERROR(VLOOKUP(B27,'Datos de Control'!$C$2:$D$864,2),"")</f>
        <v>Inversiones en terrenos y bienes naturales</v>
      </c>
      <c r="D27" s="31">
        <v>0</v>
      </c>
      <c r="E27" s="74">
        <f t="shared" si="0"/>
        <v>0</v>
      </c>
      <c r="F27" s="31">
        <v>0</v>
      </c>
      <c r="G27" s="74">
        <f t="shared" si="0"/>
        <v>0</v>
      </c>
      <c r="H27" s="60"/>
      <c r="I27" s="71"/>
      <c r="J27" s="92">
        <v>118</v>
      </c>
      <c r="K27" s="73" t="str">
        <f>IFERROR(VLOOKUP(J27,'Datos de Control'!$C$2:$D$864,2),"")</f>
        <v>Aportaciones de socios o propietarios</v>
      </c>
      <c r="L27" s="31">
        <v>0</v>
      </c>
      <c r="M27" s="74">
        <f t="shared" si="1"/>
        <v>0</v>
      </c>
      <c r="N27" s="31">
        <v>0</v>
      </c>
      <c r="O27" s="74">
        <f t="shared" si="1"/>
        <v>0</v>
      </c>
    </row>
    <row r="28" spans="1:15" ht="16.5" thickBot="1" x14ac:dyDescent="0.35">
      <c r="A28" s="71"/>
      <c r="B28" s="30">
        <v>221</v>
      </c>
      <c r="C28" s="73" t="str">
        <f>IFERROR(VLOOKUP(B28,'Datos de Control'!$C$2:$D$864,2),"")</f>
        <v>Inversiones en construcciones</v>
      </c>
      <c r="D28" s="31">
        <v>0</v>
      </c>
      <c r="E28" s="74">
        <f t="shared" si="0"/>
        <v>0</v>
      </c>
      <c r="F28" s="31">
        <v>0</v>
      </c>
      <c r="G28" s="74">
        <f t="shared" si="0"/>
        <v>0</v>
      </c>
      <c r="H28" s="60"/>
      <c r="I28" s="94"/>
      <c r="J28" s="95"/>
      <c r="K28" s="96"/>
      <c r="L28" s="97"/>
      <c r="M28" s="98">
        <f t="shared" si="1"/>
        <v>0</v>
      </c>
      <c r="N28" s="97"/>
      <c r="O28" s="98">
        <f t="shared" si="1"/>
        <v>0</v>
      </c>
    </row>
    <row r="29" spans="1:15" ht="17.25" thickBot="1" x14ac:dyDescent="0.35">
      <c r="A29" s="71"/>
      <c r="B29" s="30">
        <v>282</v>
      </c>
      <c r="C29" s="73" t="str">
        <f>IFERROR(VLOOKUP(B29,'Datos de Control'!$C$2:$D$864,2),"")</f>
        <v>Amortización acumulada de las inversiones inmobiliarias</v>
      </c>
      <c r="D29" s="31">
        <v>0</v>
      </c>
      <c r="E29" s="74">
        <f t="shared" si="0"/>
        <v>0</v>
      </c>
      <c r="F29" s="31">
        <v>0</v>
      </c>
      <c r="G29" s="74">
        <f t="shared" si="0"/>
        <v>0</v>
      </c>
      <c r="H29" s="60"/>
      <c r="I29" s="103" t="s">
        <v>53</v>
      </c>
      <c r="J29" s="104"/>
      <c r="K29" s="105"/>
      <c r="L29" s="106">
        <f>'2. Seguimiento Presupuesto'!L101</f>
        <v>0</v>
      </c>
      <c r="M29" s="107">
        <f t="shared" si="1"/>
        <v>0</v>
      </c>
      <c r="N29" s="106">
        <f>'2. Seguimiento Presupuesto'!N101</f>
        <v>0</v>
      </c>
      <c r="O29" s="107">
        <f t="shared" si="1"/>
        <v>0</v>
      </c>
    </row>
    <row r="30" spans="1:15" ht="16.5" x14ac:dyDescent="0.3">
      <c r="A30" s="94"/>
      <c r="B30" s="39"/>
      <c r="C30" s="96"/>
      <c r="D30" s="97">
        <v>0</v>
      </c>
      <c r="E30" s="98">
        <f t="shared" si="0"/>
        <v>0</v>
      </c>
      <c r="F30" s="97">
        <v>0</v>
      </c>
      <c r="G30" s="98">
        <f t="shared" si="0"/>
        <v>0</v>
      </c>
      <c r="H30" s="60"/>
      <c r="I30" s="108" t="s">
        <v>54</v>
      </c>
      <c r="J30" s="67"/>
      <c r="K30" s="68"/>
      <c r="L30" s="36">
        <f>SUM(L31:L32)</f>
        <v>0</v>
      </c>
      <c r="M30" s="69">
        <f t="shared" si="1"/>
        <v>0</v>
      </c>
      <c r="N30" s="36">
        <f>SUM(N31:N32)</f>
        <v>0</v>
      </c>
      <c r="O30" s="69">
        <f t="shared" si="1"/>
        <v>0</v>
      </c>
    </row>
    <row r="31" spans="1:15" ht="16.5" x14ac:dyDescent="0.3">
      <c r="A31" s="66" t="s">
        <v>55</v>
      </c>
      <c r="B31" s="101"/>
      <c r="C31" s="68"/>
      <c r="D31" s="36">
        <f>SUM(D32:D34)</f>
        <v>0</v>
      </c>
      <c r="E31" s="69">
        <f t="shared" si="0"/>
        <v>0</v>
      </c>
      <c r="F31" s="36">
        <f>SUM(F32:F34)</f>
        <v>0</v>
      </c>
      <c r="G31" s="69">
        <f t="shared" si="0"/>
        <v>0</v>
      </c>
      <c r="H31" s="60"/>
      <c r="I31" s="71"/>
      <c r="J31" s="92">
        <v>130</v>
      </c>
      <c r="K31" s="73" t="str">
        <f>IFERROR(VLOOKUP(J31,'Datos de Control'!$C$2:$D$864,2),"")</f>
        <v>Subvenciones oficiales de capital</v>
      </c>
      <c r="L31" s="31">
        <v>0</v>
      </c>
      <c r="M31" s="74">
        <f t="shared" si="1"/>
        <v>0</v>
      </c>
      <c r="N31" s="31">
        <v>0</v>
      </c>
      <c r="O31" s="74">
        <f t="shared" si="1"/>
        <v>0</v>
      </c>
    </row>
    <row r="32" spans="1:15" ht="16.5" thickBot="1" x14ac:dyDescent="0.35">
      <c r="A32" s="71"/>
      <c r="B32" s="30">
        <v>240</v>
      </c>
      <c r="C32" s="73" t="str">
        <f>IFERROR(VLOOKUP(B32,'Datos de Control'!$C$2:$D$864,2),"")</f>
        <v>Participaciones a L.P. en partes vinculadas</v>
      </c>
      <c r="D32" s="31">
        <v>0</v>
      </c>
      <c r="E32" s="74">
        <f t="shared" si="0"/>
        <v>0</v>
      </c>
      <c r="F32" s="31">
        <v>0</v>
      </c>
      <c r="G32" s="74">
        <f t="shared" si="0"/>
        <v>0</v>
      </c>
      <c r="H32" s="60"/>
      <c r="I32" s="71"/>
      <c r="J32" s="92"/>
      <c r="K32" s="109"/>
      <c r="L32" s="31"/>
      <c r="M32" s="74">
        <f t="shared" si="1"/>
        <v>0</v>
      </c>
      <c r="N32" s="31"/>
      <c r="O32" s="74">
        <f t="shared" si="1"/>
        <v>0</v>
      </c>
    </row>
    <row r="33" spans="1:15" ht="18" thickBot="1" x14ac:dyDescent="0.35">
      <c r="A33" s="71"/>
      <c r="B33" s="30">
        <v>242</v>
      </c>
      <c r="C33" s="73" t="str">
        <f>IFERROR(VLOOKUP(B33,'Datos de Control'!$C$2:$D$864,2),"")</f>
        <v>Créditos a L.P. a partes vinculadas</v>
      </c>
      <c r="D33" s="31">
        <v>0</v>
      </c>
      <c r="E33" s="74">
        <f t="shared" si="0"/>
        <v>0</v>
      </c>
      <c r="F33" s="31">
        <v>0</v>
      </c>
      <c r="G33" s="74">
        <f t="shared" si="0"/>
        <v>0</v>
      </c>
      <c r="H33" s="60"/>
      <c r="I33" s="752" t="s">
        <v>56</v>
      </c>
      <c r="J33" s="753"/>
      <c r="K33" s="754"/>
      <c r="L33" s="110">
        <f>+L34+L37+L48+L51</f>
        <v>0</v>
      </c>
      <c r="M33" s="59">
        <f t="shared" si="1"/>
        <v>0</v>
      </c>
      <c r="N33" s="110">
        <f>+N34+N37+N48+N51</f>
        <v>0</v>
      </c>
      <c r="O33" s="59">
        <f t="shared" si="1"/>
        <v>0</v>
      </c>
    </row>
    <row r="34" spans="1:15" ht="16.5" x14ac:dyDescent="0.3">
      <c r="A34" s="94"/>
      <c r="B34" s="39"/>
      <c r="C34" s="96"/>
      <c r="D34" s="97"/>
      <c r="E34" s="98">
        <f t="shared" si="0"/>
        <v>0</v>
      </c>
      <c r="F34" s="97"/>
      <c r="G34" s="98">
        <f t="shared" si="0"/>
        <v>0</v>
      </c>
      <c r="H34" s="60"/>
      <c r="I34" s="66" t="s">
        <v>57</v>
      </c>
      <c r="J34" s="67"/>
      <c r="K34" s="68"/>
      <c r="L34" s="36">
        <f>SUM(L35:L36)</f>
        <v>0</v>
      </c>
      <c r="M34" s="69">
        <f t="shared" si="1"/>
        <v>0</v>
      </c>
      <c r="N34" s="36">
        <f>SUM(N35:N36)</f>
        <v>0</v>
      </c>
      <c r="O34" s="69">
        <f t="shared" si="1"/>
        <v>0</v>
      </c>
    </row>
    <row r="35" spans="1:15" ht="16.5" x14ac:dyDescent="0.3">
      <c r="A35" s="66" t="s">
        <v>58</v>
      </c>
      <c r="B35" s="101"/>
      <c r="C35" s="68"/>
      <c r="D35" s="36">
        <f>SUM(D36:D39)</f>
        <v>0</v>
      </c>
      <c r="E35" s="69">
        <f t="shared" si="0"/>
        <v>0</v>
      </c>
      <c r="F35" s="36">
        <f>SUM(F36:F39)</f>
        <v>0</v>
      </c>
      <c r="G35" s="69">
        <f t="shared" si="0"/>
        <v>0</v>
      </c>
      <c r="H35" s="60"/>
      <c r="I35" s="71"/>
      <c r="J35" s="92">
        <v>142</v>
      </c>
      <c r="K35" s="73" t="str">
        <f>IFERROR(VLOOKUP(J35,'Datos de Control'!$C$2:$D$864,2),"")</f>
        <v>Provisión para otras responsabilidades</v>
      </c>
      <c r="L35" s="31">
        <v>0</v>
      </c>
      <c r="M35" s="74">
        <f t="shared" si="1"/>
        <v>0</v>
      </c>
      <c r="N35" s="31">
        <v>0</v>
      </c>
      <c r="O35" s="74">
        <f t="shared" si="1"/>
        <v>0</v>
      </c>
    </row>
    <row r="36" spans="1:15" ht="15.75" x14ac:dyDescent="0.3">
      <c r="A36" s="71"/>
      <c r="B36" s="30">
        <v>252</v>
      </c>
      <c r="C36" s="73" t="str">
        <f>IFERROR(VLOOKUP(B36,'Datos de Control'!$C$2:$D$864,2),"")</f>
        <v xml:space="preserve">Créditos a L.P. </v>
      </c>
      <c r="D36" s="31">
        <v>0</v>
      </c>
      <c r="E36" s="74">
        <f t="shared" si="0"/>
        <v>0</v>
      </c>
      <c r="F36" s="31">
        <v>0</v>
      </c>
      <c r="G36" s="74">
        <f t="shared" si="0"/>
        <v>0</v>
      </c>
      <c r="H36" s="60"/>
      <c r="I36" s="94"/>
      <c r="J36" s="95"/>
      <c r="K36" s="111"/>
      <c r="L36" s="97"/>
      <c r="M36" s="98">
        <f t="shared" si="1"/>
        <v>0</v>
      </c>
      <c r="N36" s="97"/>
      <c r="O36" s="98">
        <f t="shared" si="1"/>
        <v>0</v>
      </c>
    </row>
    <row r="37" spans="1:15" ht="16.5" x14ac:dyDescent="0.3">
      <c r="A37" s="71"/>
      <c r="B37" s="30">
        <v>260</v>
      </c>
      <c r="C37" s="73" t="str">
        <f>IFERROR(VLOOKUP(B37,'Datos de Control'!$C$2:$D$864,2),"")</f>
        <v>Fianzas constituidas a L.P.</v>
      </c>
      <c r="D37" s="31">
        <v>0</v>
      </c>
      <c r="E37" s="74">
        <f t="shared" si="0"/>
        <v>0</v>
      </c>
      <c r="F37" s="31">
        <v>0</v>
      </c>
      <c r="G37" s="74">
        <f t="shared" si="0"/>
        <v>0</v>
      </c>
      <c r="H37" s="60"/>
      <c r="I37" s="66" t="s">
        <v>59</v>
      </c>
      <c r="J37" s="67"/>
      <c r="K37" s="68"/>
      <c r="L37" s="36">
        <f>+L38+L41+L44</f>
        <v>0</v>
      </c>
      <c r="M37" s="69">
        <f t="shared" si="1"/>
        <v>0</v>
      </c>
      <c r="N37" s="36">
        <f>+N38+N41+N44</f>
        <v>0</v>
      </c>
      <c r="O37" s="69">
        <f t="shared" si="1"/>
        <v>0</v>
      </c>
    </row>
    <row r="38" spans="1:15" ht="15.75" x14ac:dyDescent="0.3">
      <c r="A38" s="71"/>
      <c r="B38" s="30">
        <v>265</v>
      </c>
      <c r="C38" s="73" t="str">
        <f>IFERROR(VLOOKUP(B38,'Datos de Control'!$C$2:$D$864,2),"")</f>
        <v>Depósitos constituidos a L.P.</v>
      </c>
      <c r="D38" s="31">
        <v>0</v>
      </c>
      <c r="E38" s="74">
        <f t="shared" si="0"/>
        <v>0</v>
      </c>
      <c r="F38" s="31">
        <v>0</v>
      </c>
      <c r="G38" s="74">
        <f t="shared" si="0"/>
        <v>0</v>
      </c>
      <c r="H38" s="60"/>
      <c r="I38" s="112" t="s">
        <v>60</v>
      </c>
      <c r="J38" s="113"/>
      <c r="K38" s="114"/>
      <c r="L38" s="82">
        <f>SUM(L39:L40)</f>
        <v>0</v>
      </c>
      <c r="M38" s="83">
        <f t="shared" si="1"/>
        <v>0</v>
      </c>
      <c r="N38" s="82">
        <f>SUM(N39:N40)</f>
        <v>0</v>
      </c>
      <c r="O38" s="74">
        <f t="shared" si="1"/>
        <v>0</v>
      </c>
    </row>
    <row r="39" spans="1:15" ht="15.75" x14ac:dyDescent="0.3">
      <c r="A39" s="94"/>
      <c r="B39" s="39"/>
      <c r="C39" s="96"/>
      <c r="D39" s="97"/>
      <c r="E39" s="98">
        <f t="shared" si="0"/>
        <v>0</v>
      </c>
      <c r="F39" s="97"/>
      <c r="G39" s="98">
        <f t="shared" si="0"/>
        <v>0</v>
      </c>
      <c r="H39" s="60"/>
      <c r="I39" s="71"/>
      <c r="J39" s="92">
        <v>170</v>
      </c>
      <c r="K39" s="73" t="str">
        <f>IFERROR(VLOOKUP(J39,'Datos de Control'!$C$2:$D$864,2),"")</f>
        <v>Deudas L.P. con entidades de crédito</v>
      </c>
      <c r="L39" s="31">
        <v>0</v>
      </c>
      <c r="M39" s="74">
        <f t="shared" si="1"/>
        <v>0</v>
      </c>
      <c r="N39" s="31">
        <v>0</v>
      </c>
      <c r="O39" s="74">
        <f t="shared" si="1"/>
        <v>0</v>
      </c>
    </row>
    <row r="40" spans="1:15" ht="16.5" x14ac:dyDescent="0.3">
      <c r="A40" s="66" t="s">
        <v>61</v>
      </c>
      <c r="B40" s="101"/>
      <c r="C40" s="68"/>
      <c r="D40" s="36">
        <f>SUM(D41:D42)</f>
        <v>0</v>
      </c>
      <c r="E40" s="69">
        <f t="shared" si="0"/>
        <v>0</v>
      </c>
      <c r="F40" s="36">
        <f>SUM(F41:F42)</f>
        <v>0</v>
      </c>
      <c r="G40" s="69">
        <f t="shared" si="0"/>
        <v>0</v>
      </c>
      <c r="H40" s="60"/>
      <c r="I40" s="85"/>
      <c r="J40" s="86"/>
      <c r="K40" s="115"/>
      <c r="L40" s="34"/>
      <c r="M40" s="87">
        <f t="shared" si="1"/>
        <v>0</v>
      </c>
      <c r="N40" s="34"/>
      <c r="O40" s="87">
        <f t="shared" si="1"/>
        <v>0</v>
      </c>
    </row>
    <row r="41" spans="1:15" ht="15.75" x14ac:dyDescent="0.3">
      <c r="A41" s="71"/>
      <c r="B41" s="30">
        <v>474</v>
      </c>
      <c r="C41" s="73" t="str">
        <f>IFERROR(VLOOKUP(B41,'Datos de Control'!$C$2:$D$864,2),"")</f>
        <v>Activos por impuesto diferido</v>
      </c>
      <c r="D41" s="31">
        <v>0</v>
      </c>
      <c r="E41" s="74">
        <f t="shared" si="0"/>
        <v>0</v>
      </c>
      <c r="F41" s="31">
        <v>0</v>
      </c>
      <c r="G41" s="74">
        <f t="shared" si="0"/>
        <v>0</v>
      </c>
      <c r="H41" s="60"/>
      <c r="I41" s="112" t="s">
        <v>62</v>
      </c>
      <c r="J41" s="113"/>
      <c r="K41" s="114"/>
      <c r="L41" s="82">
        <f>SUM(L42:L43)</f>
        <v>0</v>
      </c>
      <c r="M41" s="83">
        <f t="shared" si="1"/>
        <v>0</v>
      </c>
      <c r="N41" s="82">
        <f>SUM(N42:N43)</f>
        <v>0</v>
      </c>
      <c r="O41" s="83">
        <f t="shared" si="1"/>
        <v>0</v>
      </c>
    </row>
    <row r="42" spans="1:15" ht="16.5" thickBot="1" x14ac:dyDescent="0.35">
      <c r="A42" s="71"/>
      <c r="B42" s="30"/>
      <c r="C42" s="93"/>
      <c r="D42" s="40"/>
      <c r="E42" s="116">
        <f t="shared" si="0"/>
        <v>0</v>
      </c>
      <c r="F42" s="40"/>
      <c r="G42" s="74">
        <f t="shared" si="0"/>
        <v>0</v>
      </c>
      <c r="H42" s="60"/>
      <c r="I42" s="71"/>
      <c r="J42" s="92">
        <v>174</v>
      </c>
      <c r="K42" s="73" t="str">
        <f>IFERROR(VLOOKUP(J42,'Datos de Control'!$C$2:$D$864,2),"")</f>
        <v>Acreedores por arrendamiento financiero a L.P.</v>
      </c>
      <c r="L42" s="31">
        <v>0</v>
      </c>
      <c r="M42" s="74">
        <f t="shared" si="1"/>
        <v>0</v>
      </c>
      <c r="N42" s="31">
        <v>0</v>
      </c>
      <c r="O42" s="74">
        <f t="shared" si="1"/>
        <v>0</v>
      </c>
    </row>
    <row r="43" spans="1:15" ht="18" thickBot="1" x14ac:dyDescent="0.35">
      <c r="A43" s="752" t="s">
        <v>63</v>
      </c>
      <c r="B43" s="753"/>
      <c r="C43" s="754"/>
      <c r="D43" s="110">
        <f>+D44+D50+D67+D72+D78+D82</f>
        <v>0</v>
      </c>
      <c r="E43" s="59">
        <f t="shared" si="0"/>
        <v>0</v>
      </c>
      <c r="F43" s="110">
        <f>+F44+F50+F67+F72+F78+F82</f>
        <v>0</v>
      </c>
      <c r="G43" s="59">
        <f t="shared" si="0"/>
        <v>0</v>
      </c>
      <c r="H43" s="60"/>
      <c r="I43" s="85"/>
      <c r="J43" s="86"/>
      <c r="K43" s="115"/>
      <c r="L43" s="34"/>
      <c r="M43" s="87">
        <f t="shared" si="1"/>
        <v>0</v>
      </c>
      <c r="N43" s="34"/>
      <c r="O43" s="87">
        <f t="shared" si="1"/>
        <v>0</v>
      </c>
    </row>
    <row r="44" spans="1:15" ht="16.5" x14ac:dyDescent="0.3">
      <c r="A44" s="66" t="s">
        <v>64</v>
      </c>
      <c r="B44" s="101"/>
      <c r="C44" s="68"/>
      <c r="D44" s="36">
        <f>SUM(D45:D49)</f>
        <v>0</v>
      </c>
      <c r="E44" s="69">
        <f t="shared" si="0"/>
        <v>0</v>
      </c>
      <c r="F44" s="36">
        <f>SUM(F45:F49)</f>
        <v>0</v>
      </c>
      <c r="G44" s="69">
        <f t="shared" si="0"/>
        <v>0</v>
      </c>
      <c r="H44" s="60"/>
      <c r="I44" s="112" t="s">
        <v>65</v>
      </c>
      <c r="J44" s="113"/>
      <c r="K44" s="114"/>
      <c r="L44" s="82">
        <f>SUM(L45:L47)</f>
        <v>0</v>
      </c>
      <c r="M44" s="83">
        <f t="shared" si="1"/>
        <v>0</v>
      </c>
      <c r="N44" s="82">
        <f>SUM(N45:N47)</f>
        <v>0</v>
      </c>
      <c r="O44" s="83">
        <f t="shared" si="1"/>
        <v>0</v>
      </c>
    </row>
    <row r="45" spans="1:15" ht="15.75" x14ac:dyDescent="0.3">
      <c r="A45" s="71"/>
      <c r="B45" s="30">
        <v>300</v>
      </c>
      <c r="C45" s="73" t="str">
        <f>IFERROR(VLOOKUP(B45,'Datos de Control'!$C$2:$D$864,2),"")</f>
        <v>Mercaderías A</v>
      </c>
      <c r="D45" s="31">
        <v>0</v>
      </c>
      <c r="E45" s="74">
        <f t="shared" si="0"/>
        <v>0</v>
      </c>
      <c r="F45" s="31">
        <v>0</v>
      </c>
      <c r="G45" s="74">
        <f t="shared" si="0"/>
        <v>0</v>
      </c>
      <c r="H45" s="60"/>
      <c r="I45" s="71"/>
      <c r="J45" s="92">
        <v>171</v>
      </c>
      <c r="K45" s="73" t="str">
        <f>IFERROR(VLOOKUP(J45,'Datos de Control'!$C$2:$D$864,2),"")</f>
        <v>Deudas a L.P.</v>
      </c>
      <c r="L45" s="31">
        <v>0</v>
      </c>
      <c r="M45" s="74">
        <f t="shared" si="1"/>
        <v>0</v>
      </c>
      <c r="N45" s="31">
        <v>0</v>
      </c>
      <c r="O45" s="74">
        <f t="shared" si="1"/>
        <v>0</v>
      </c>
    </row>
    <row r="46" spans="1:15" ht="15.75" x14ac:dyDescent="0.3">
      <c r="A46" s="71"/>
      <c r="B46" s="30">
        <v>322</v>
      </c>
      <c r="C46" s="73" t="str">
        <f>IFERROR(VLOOKUP(B46,'Datos de Control'!$C$2:$D$864,2),"")</f>
        <v>Repuestos</v>
      </c>
      <c r="D46" s="31">
        <v>0</v>
      </c>
      <c r="E46" s="74">
        <f t="shared" si="0"/>
        <v>0</v>
      </c>
      <c r="F46" s="31">
        <v>0</v>
      </c>
      <c r="G46" s="74">
        <f t="shared" si="0"/>
        <v>0</v>
      </c>
      <c r="H46" s="60"/>
      <c r="I46" s="71"/>
      <c r="J46" s="92">
        <v>173</v>
      </c>
      <c r="K46" s="73" t="str">
        <f>IFERROR(VLOOKUP(J46,'Datos de Control'!$C$2:$D$864,2),"")</f>
        <v xml:space="preserve">Proveedores de inmovilizado a L.P. </v>
      </c>
      <c r="L46" s="31">
        <v>0</v>
      </c>
      <c r="M46" s="74">
        <f t="shared" si="1"/>
        <v>0</v>
      </c>
      <c r="N46" s="31">
        <v>0</v>
      </c>
      <c r="O46" s="74">
        <f t="shared" si="1"/>
        <v>0</v>
      </c>
    </row>
    <row r="47" spans="1:15" ht="15.75" x14ac:dyDescent="0.3">
      <c r="A47" s="71"/>
      <c r="B47" s="30">
        <v>325</v>
      </c>
      <c r="C47" s="73" t="str">
        <f>IFERROR(VLOOKUP(B47,'Datos de Control'!$C$2:$D$864,2),"")</f>
        <v>Materiales diversos</v>
      </c>
      <c r="D47" s="31">
        <v>0</v>
      </c>
      <c r="E47" s="74">
        <f t="shared" si="0"/>
        <v>0</v>
      </c>
      <c r="F47" s="31">
        <v>0</v>
      </c>
      <c r="G47" s="74">
        <f t="shared" si="0"/>
        <v>0</v>
      </c>
      <c r="H47" s="60"/>
      <c r="I47" s="94"/>
      <c r="J47" s="95"/>
      <c r="K47" s="111"/>
      <c r="L47" s="97"/>
      <c r="M47" s="98">
        <f t="shared" si="1"/>
        <v>0</v>
      </c>
      <c r="N47" s="97"/>
      <c r="O47" s="98">
        <f t="shared" si="1"/>
        <v>0</v>
      </c>
    </row>
    <row r="48" spans="1:15" ht="16.5" x14ac:dyDescent="0.3">
      <c r="A48" s="71"/>
      <c r="B48" s="30">
        <v>326</v>
      </c>
      <c r="C48" s="73" t="str">
        <f>IFERROR(VLOOKUP(B48,'Datos de Control'!$C$2:$D$864,2),"")</f>
        <v>Embalajes</v>
      </c>
      <c r="D48" s="31">
        <v>0</v>
      </c>
      <c r="E48" s="74">
        <f t="shared" si="0"/>
        <v>0</v>
      </c>
      <c r="F48" s="31">
        <v>0</v>
      </c>
      <c r="G48" s="74">
        <f t="shared" si="0"/>
        <v>0</v>
      </c>
      <c r="H48" s="60"/>
      <c r="I48" s="66" t="s">
        <v>66</v>
      </c>
      <c r="J48" s="118"/>
      <c r="K48" s="119"/>
      <c r="L48" s="36">
        <f>SUM(L49:L50)</f>
        <v>0</v>
      </c>
      <c r="M48" s="69">
        <f t="shared" si="1"/>
        <v>0</v>
      </c>
      <c r="N48" s="36">
        <f>SUM(N49:N50)</f>
        <v>0</v>
      </c>
      <c r="O48" s="69">
        <f t="shared" si="1"/>
        <v>0</v>
      </c>
    </row>
    <row r="49" spans="1:15" ht="15.75" x14ac:dyDescent="0.3">
      <c r="A49" s="94"/>
      <c r="B49" s="39"/>
      <c r="C49" s="96"/>
      <c r="D49" s="97"/>
      <c r="E49" s="98">
        <f t="shared" si="0"/>
        <v>0</v>
      </c>
      <c r="F49" s="97"/>
      <c r="G49" s="98">
        <f t="shared" si="0"/>
        <v>0</v>
      </c>
      <c r="H49" s="60"/>
      <c r="I49" s="71"/>
      <c r="J49" s="92">
        <v>163</v>
      </c>
      <c r="K49" s="73" t="str">
        <f>IFERROR(VLOOKUP(J49,'Datos de Control'!$C$2:$D$864,2),"")</f>
        <v>Otras deudas a L.P. con partes vinculadas</v>
      </c>
      <c r="L49" s="31">
        <v>0</v>
      </c>
      <c r="M49" s="74">
        <f t="shared" si="1"/>
        <v>0</v>
      </c>
      <c r="N49" s="31">
        <v>0</v>
      </c>
      <c r="O49" s="74">
        <f t="shared" si="1"/>
        <v>0</v>
      </c>
    </row>
    <row r="50" spans="1:15" ht="16.5" x14ac:dyDescent="0.3">
      <c r="A50" s="66" t="s">
        <v>67</v>
      </c>
      <c r="B50" s="101"/>
      <c r="C50" s="68"/>
      <c r="D50" s="36">
        <f>+D51+D57</f>
        <v>0</v>
      </c>
      <c r="E50" s="69">
        <f t="shared" si="0"/>
        <v>0</v>
      </c>
      <c r="F50" s="36">
        <f>+F51+F57</f>
        <v>0</v>
      </c>
      <c r="G50" s="69">
        <f t="shared" si="0"/>
        <v>0</v>
      </c>
      <c r="H50" s="60"/>
      <c r="I50" s="94"/>
      <c r="J50" s="95"/>
      <c r="K50" s="111"/>
      <c r="L50" s="97"/>
      <c r="M50" s="98">
        <f t="shared" si="1"/>
        <v>0</v>
      </c>
      <c r="N50" s="97"/>
      <c r="O50" s="98">
        <f t="shared" si="1"/>
        <v>0</v>
      </c>
    </row>
    <row r="51" spans="1:15" ht="16.5" x14ac:dyDescent="0.3">
      <c r="A51" s="79" t="s">
        <v>68</v>
      </c>
      <c r="B51" s="120"/>
      <c r="C51" s="81"/>
      <c r="D51" s="82">
        <f>SUM(D52:D56)</f>
        <v>0</v>
      </c>
      <c r="E51" s="83">
        <f t="shared" si="0"/>
        <v>0</v>
      </c>
      <c r="F51" s="82">
        <f>SUM(F52:F56)</f>
        <v>0</v>
      </c>
      <c r="G51" s="83">
        <f t="shared" si="0"/>
        <v>0</v>
      </c>
      <c r="H51" s="60"/>
      <c r="I51" s="66" t="s">
        <v>69</v>
      </c>
      <c r="J51" s="67"/>
      <c r="K51" s="68"/>
      <c r="L51" s="36">
        <f>SUM(L52:L53)</f>
        <v>0</v>
      </c>
      <c r="M51" s="69">
        <f t="shared" si="1"/>
        <v>0</v>
      </c>
      <c r="N51" s="36">
        <f>SUM(N52:N53)</f>
        <v>0</v>
      </c>
      <c r="O51" s="69">
        <f t="shared" si="1"/>
        <v>0</v>
      </c>
    </row>
    <row r="52" spans="1:15" ht="15.75" x14ac:dyDescent="0.3">
      <c r="A52" s="71"/>
      <c r="B52" s="30">
        <v>430</v>
      </c>
      <c r="C52" s="73" t="str">
        <f>IFERROR(VLOOKUP(B52,'Datos de Control'!$C$2:$D$864,2),"")</f>
        <v>Clientes</v>
      </c>
      <c r="D52" s="31">
        <v>0</v>
      </c>
      <c r="E52" s="74">
        <f t="shared" si="0"/>
        <v>0</v>
      </c>
      <c r="F52" s="31">
        <v>0</v>
      </c>
      <c r="G52" s="74">
        <f t="shared" si="0"/>
        <v>0</v>
      </c>
      <c r="H52" s="60"/>
      <c r="I52" s="71"/>
      <c r="J52" s="92">
        <v>479</v>
      </c>
      <c r="K52" s="73" t="str">
        <f>IFERROR(VLOOKUP(J52,'Datos de Control'!$C$2:$D$864,2),"")</f>
        <v>Pasivos por diferencias temporarias imponibles</v>
      </c>
      <c r="L52" s="31">
        <v>0</v>
      </c>
      <c r="M52" s="74">
        <f t="shared" si="1"/>
        <v>0</v>
      </c>
      <c r="N52" s="31">
        <v>0</v>
      </c>
      <c r="O52" s="74">
        <f t="shared" si="1"/>
        <v>0</v>
      </c>
    </row>
    <row r="53" spans="1:15" ht="16.5" thickBot="1" x14ac:dyDescent="0.35">
      <c r="A53" s="71"/>
      <c r="B53" s="30">
        <v>431</v>
      </c>
      <c r="C53" s="73" t="str">
        <f>IFERROR(VLOOKUP(B53,'Datos de Control'!$C$2:$D$864,2),"")</f>
        <v>Clientes, efectos comerciales</v>
      </c>
      <c r="D53" s="31">
        <v>0</v>
      </c>
      <c r="E53" s="74">
        <f t="shared" si="0"/>
        <v>0</v>
      </c>
      <c r="F53" s="31">
        <v>0</v>
      </c>
      <c r="G53" s="74">
        <f t="shared" si="0"/>
        <v>0</v>
      </c>
      <c r="H53" s="60"/>
      <c r="I53" s="71"/>
      <c r="J53" s="92"/>
      <c r="K53" s="109"/>
      <c r="L53" s="31"/>
      <c r="M53" s="74">
        <f t="shared" si="1"/>
        <v>0</v>
      </c>
      <c r="N53" s="31"/>
      <c r="O53" s="74">
        <f t="shared" si="1"/>
        <v>0</v>
      </c>
    </row>
    <row r="54" spans="1:15" ht="18" thickBot="1" x14ac:dyDescent="0.35">
      <c r="A54" s="71"/>
      <c r="B54" s="30">
        <v>436</v>
      </c>
      <c r="C54" s="73" t="str">
        <f>IFERROR(VLOOKUP(B54,'Datos de Control'!$C$2:$D$864,2),"")</f>
        <v>Clientes de dudoso cobro</v>
      </c>
      <c r="D54" s="31">
        <v>0</v>
      </c>
      <c r="E54" s="74">
        <f t="shared" si="0"/>
        <v>0</v>
      </c>
      <c r="F54" s="31">
        <v>0</v>
      </c>
      <c r="G54" s="74">
        <f t="shared" si="0"/>
        <v>0</v>
      </c>
      <c r="H54" s="60"/>
      <c r="I54" s="752" t="s">
        <v>70</v>
      </c>
      <c r="J54" s="753"/>
      <c r="K54" s="754"/>
      <c r="L54" s="110">
        <f>+L55+L58+L72+L86</f>
        <v>0</v>
      </c>
      <c r="M54" s="59">
        <f t="shared" si="1"/>
        <v>0</v>
      </c>
      <c r="N54" s="110">
        <f>+N55+N58+N72+N86</f>
        <v>0</v>
      </c>
      <c r="O54" s="59">
        <f t="shared" si="1"/>
        <v>0</v>
      </c>
    </row>
    <row r="55" spans="1:15" ht="16.5" x14ac:dyDescent="0.3">
      <c r="A55" s="71"/>
      <c r="B55" s="30">
        <v>490</v>
      </c>
      <c r="C55" s="73" t="str">
        <f>IFERROR(VLOOKUP(B55,'Datos de Control'!$C$2:$D$864,2),"")</f>
        <v>Deterioro de valor de crédito por operaciones comerciales</v>
      </c>
      <c r="D55" s="31">
        <v>0</v>
      </c>
      <c r="E55" s="74">
        <f t="shared" si="0"/>
        <v>0</v>
      </c>
      <c r="F55" s="31">
        <v>0</v>
      </c>
      <c r="G55" s="74">
        <f t="shared" si="0"/>
        <v>0</v>
      </c>
      <c r="H55" s="60"/>
      <c r="I55" s="66" t="s">
        <v>71</v>
      </c>
      <c r="J55" s="67"/>
      <c r="K55" s="68"/>
      <c r="L55" s="36">
        <f>SUM(L56:L57)</f>
        <v>0</v>
      </c>
      <c r="M55" s="69">
        <f t="shared" si="1"/>
        <v>0</v>
      </c>
      <c r="N55" s="36">
        <f>SUM(N56:N57)</f>
        <v>0</v>
      </c>
      <c r="O55" s="69">
        <f t="shared" si="1"/>
        <v>0</v>
      </c>
    </row>
    <row r="56" spans="1:15" ht="15.75" x14ac:dyDescent="0.3">
      <c r="A56" s="85"/>
      <c r="B56" s="33"/>
      <c r="C56" s="38"/>
      <c r="D56" s="34"/>
      <c r="E56" s="87">
        <f t="shared" si="0"/>
        <v>0</v>
      </c>
      <c r="F56" s="34"/>
      <c r="G56" s="87">
        <f t="shared" si="0"/>
        <v>0</v>
      </c>
      <c r="H56" s="60"/>
      <c r="I56" s="71"/>
      <c r="J56" s="92">
        <v>499</v>
      </c>
      <c r="K56" s="73" t="str">
        <f>IFERROR(VLOOKUP(J56,'Datos de Control'!$C$2:$D$864,2),"")</f>
        <v>Provisiones para operaciones comerciales</v>
      </c>
      <c r="L56" s="31">
        <v>0</v>
      </c>
      <c r="M56" s="74">
        <f t="shared" si="1"/>
        <v>0</v>
      </c>
      <c r="N56" s="31">
        <v>0</v>
      </c>
      <c r="O56" s="74">
        <f t="shared" si="1"/>
        <v>0</v>
      </c>
    </row>
    <row r="57" spans="1:15" ht="15.75" x14ac:dyDescent="0.3">
      <c r="A57" s="112" t="s">
        <v>72</v>
      </c>
      <c r="B57" s="121"/>
      <c r="C57" s="114"/>
      <c r="D57" s="82">
        <f>SUM(D58:D66)</f>
        <v>0</v>
      </c>
      <c r="E57" s="83">
        <f t="shared" si="0"/>
        <v>0</v>
      </c>
      <c r="F57" s="82">
        <f>SUM(F58:F66)</f>
        <v>0</v>
      </c>
      <c r="G57" s="83">
        <f t="shared" si="0"/>
        <v>0</v>
      </c>
      <c r="H57" s="60"/>
      <c r="I57" s="94"/>
      <c r="J57" s="95"/>
      <c r="K57" s="96"/>
      <c r="L57" s="97"/>
      <c r="M57" s="98">
        <f t="shared" si="1"/>
        <v>0</v>
      </c>
      <c r="N57" s="97"/>
      <c r="O57" s="98">
        <f t="shared" si="1"/>
        <v>0</v>
      </c>
    </row>
    <row r="58" spans="1:15" ht="16.5" x14ac:dyDescent="0.3">
      <c r="A58" s="71"/>
      <c r="B58" s="30">
        <v>440</v>
      </c>
      <c r="C58" s="73" t="str">
        <f>IFERROR(VLOOKUP(B58,'Datos de Control'!$C$2:$D$864,2),"")</f>
        <v>Deudores</v>
      </c>
      <c r="D58" s="31">
        <v>0</v>
      </c>
      <c r="E58" s="74">
        <f t="shared" si="0"/>
        <v>0</v>
      </c>
      <c r="F58" s="31">
        <v>0</v>
      </c>
      <c r="G58" s="74">
        <f t="shared" si="0"/>
        <v>0</v>
      </c>
      <c r="H58" s="60"/>
      <c r="I58" s="66" t="s">
        <v>73</v>
      </c>
      <c r="J58" s="67"/>
      <c r="K58" s="68"/>
      <c r="L58" s="36">
        <f>+L59+L63+L66</f>
        <v>0</v>
      </c>
      <c r="M58" s="69">
        <f t="shared" si="1"/>
        <v>0</v>
      </c>
      <c r="N58" s="36">
        <f>+N59+N63+N66</f>
        <v>0</v>
      </c>
      <c r="O58" s="69">
        <f t="shared" si="1"/>
        <v>0</v>
      </c>
    </row>
    <row r="59" spans="1:15" ht="15.75" x14ac:dyDescent="0.3">
      <c r="A59" s="71"/>
      <c r="B59" s="30">
        <v>460</v>
      </c>
      <c r="C59" s="73" t="str">
        <f>IFERROR(VLOOKUP(B59,'Datos de Control'!$C$2:$D$864,2),"")</f>
        <v>Anticipos de remuneraciones</v>
      </c>
      <c r="D59" s="31">
        <v>0</v>
      </c>
      <c r="E59" s="74">
        <f t="shared" si="0"/>
        <v>0</v>
      </c>
      <c r="F59" s="31">
        <v>0</v>
      </c>
      <c r="G59" s="74">
        <f t="shared" si="0"/>
        <v>0</v>
      </c>
      <c r="H59" s="60"/>
      <c r="I59" s="112" t="s">
        <v>74</v>
      </c>
      <c r="J59" s="113"/>
      <c r="K59" s="114"/>
      <c r="L59" s="82">
        <f>SUM(L60:L61)</f>
        <v>0</v>
      </c>
      <c r="M59" s="83">
        <f t="shared" si="1"/>
        <v>0</v>
      </c>
      <c r="N59" s="82">
        <f>SUM(N60:N61)</f>
        <v>0</v>
      </c>
      <c r="O59" s="83">
        <f t="shared" si="1"/>
        <v>0</v>
      </c>
    </row>
    <row r="60" spans="1:15" ht="15.75" x14ac:dyDescent="0.3">
      <c r="A60" s="71"/>
      <c r="B60" s="30">
        <v>470</v>
      </c>
      <c r="C60" s="73" t="str">
        <f>IFERROR(VLOOKUP(B60,'Datos de Control'!$C$2:$D$864,2),"")</f>
        <v>Hacienda pública, deudora por diversos conceptos</v>
      </c>
      <c r="D60" s="31">
        <v>0</v>
      </c>
      <c r="E60" s="74">
        <f t="shared" si="0"/>
        <v>0</v>
      </c>
      <c r="F60" s="31">
        <v>0</v>
      </c>
      <c r="G60" s="74">
        <f t="shared" si="0"/>
        <v>0</v>
      </c>
      <c r="H60" s="60"/>
      <c r="I60" s="71"/>
      <c r="J60" s="92">
        <v>520</v>
      </c>
      <c r="K60" s="73" t="str">
        <f>IFERROR(VLOOKUP(J60,'Datos de Control'!$C$2:$D$864,2),"")</f>
        <v>Deudas a C.P. con entidades de crédito</v>
      </c>
      <c r="L60" s="31">
        <v>0</v>
      </c>
      <c r="M60" s="74">
        <f t="shared" si="1"/>
        <v>0</v>
      </c>
      <c r="N60" s="31">
        <v>0</v>
      </c>
      <c r="O60" s="74">
        <f t="shared" si="1"/>
        <v>0</v>
      </c>
    </row>
    <row r="61" spans="1:15" ht="15.75" x14ac:dyDescent="0.3">
      <c r="A61" s="71"/>
      <c r="B61" s="30">
        <v>472</v>
      </c>
      <c r="C61" s="73" t="str">
        <f>IFERROR(VLOOKUP(B61,'Datos de Control'!$C$2:$D$864,2),"")</f>
        <v>Hacienda pública, IVA soportado</v>
      </c>
      <c r="D61" s="31">
        <v>0</v>
      </c>
      <c r="E61" s="74">
        <f t="shared" si="0"/>
        <v>0</v>
      </c>
      <c r="F61" s="31">
        <v>0</v>
      </c>
      <c r="G61" s="74">
        <f t="shared" si="0"/>
        <v>0</v>
      </c>
      <c r="H61" s="60"/>
      <c r="I61" s="71"/>
      <c r="J61" s="92">
        <v>523</v>
      </c>
      <c r="K61" s="73" t="str">
        <f>IFERROR(VLOOKUP(J61,'Datos de Control'!$C$2:$D$864,2),"")</f>
        <v xml:space="preserve">Proveedores de inmovilizado a C.P.  </v>
      </c>
      <c r="L61" s="31">
        <v>0</v>
      </c>
      <c r="M61" s="74">
        <f t="shared" si="1"/>
        <v>0</v>
      </c>
      <c r="N61" s="31">
        <v>0</v>
      </c>
      <c r="O61" s="74">
        <f t="shared" si="1"/>
        <v>0</v>
      </c>
    </row>
    <row r="62" spans="1:15" ht="15.75" x14ac:dyDescent="0.3">
      <c r="A62" s="71"/>
      <c r="B62" s="30">
        <v>473</v>
      </c>
      <c r="C62" s="73" t="str">
        <f>IFERROR(VLOOKUP(B62,'Datos de Control'!$C$2:$D$864,2),"")</f>
        <v>Hacienda pública, retenciones y pagos a cuenta</v>
      </c>
      <c r="D62" s="31">
        <v>0</v>
      </c>
      <c r="E62" s="74">
        <f t="shared" si="0"/>
        <v>0</v>
      </c>
      <c r="F62" s="31">
        <v>0</v>
      </c>
      <c r="G62" s="74">
        <f t="shared" si="0"/>
        <v>0</v>
      </c>
      <c r="H62" s="60"/>
      <c r="I62" s="85"/>
      <c r="J62" s="86"/>
      <c r="K62" s="38"/>
      <c r="L62" s="34"/>
      <c r="M62" s="87">
        <f t="shared" si="1"/>
        <v>0</v>
      </c>
      <c r="N62" s="34"/>
      <c r="O62" s="87">
        <f t="shared" si="1"/>
        <v>0</v>
      </c>
    </row>
    <row r="63" spans="1:15" ht="15.75" x14ac:dyDescent="0.3">
      <c r="A63" s="71"/>
      <c r="B63" s="30">
        <v>552</v>
      </c>
      <c r="C63" s="73" t="str">
        <f>IFERROR(VLOOKUP(B63,'Datos de Control'!$C$2:$D$864,2),"")</f>
        <v>Cuenta corriente con otras personas y partes vinculadas</v>
      </c>
      <c r="D63" s="31">
        <v>0</v>
      </c>
      <c r="E63" s="74">
        <f t="shared" si="0"/>
        <v>0</v>
      </c>
      <c r="F63" s="31">
        <v>0</v>
      </c>
      <c r="G63" s="74">
        <f t="shared" si="0"/>
        <v>0</v>
      </c>
      <c r="H63" s="60"/>
      <c r="I63" s="112" t="s">
        <v>62</v>
      </c>
      <c r="J63" s="113"/>
      <c r="K63" s="114"/>
      <c r="L63" s="82">
        <f>SUM(L64:L64)</f>
        <v>0</v>
      </c>
      <c r="M63" s="83">
        <f t="shared" si="1"/>
        <v>0</v>
      </c>
      <c r="N63" s="82">
        <f>SUM(N64:N64)</f>
        <v>0</v>
      </c>
      <c r="O63" s="83">
        <f t="shared" si="1"/>
        <v>0</v>
      </c>
    </row>
    <row r="64" spans="1:15" ht="15.75" x14ac:dyDescent="0.3">
      <c r="A64" s="71"/>
      <c r="B64" s="30">
        <v>555</v>
      </c>
      <c r="C64" s="73" t="str">
        <f>IFERROR(VLOOKUP(B64,'Datos de Control'!$C$2:$D$864,2),"")</f>
        <v>Partidas pendientes de aplicación</v>
      </c>
      <c r="D64" s="31">
        <v>0</v>
      </c>
      <c r="E64" s="74">
        <f t="shared" si="0"/>
        <v>0</v>
      </c>
      <c r="F64" s="31">
        <v>0</v>
      </c>
      <c r="G64" s="74">
        <f t="shared" si="0"/>
        <v>0</v>
      </c>
      <c r="H64" s="60"/>
      <c r="I64" s="71"/>
      <c r="J64" s="92">
        <v>524</v>
      </c>
      <c r="K64" s="73" t="str">
        <f>IFERROR(VLOOKUP(J64,'Datos de Control'!$C$2:$D$864,2),"")</f>
        <v>Acreedores por arrendamiento financiero a C.P.</v>
      </c>
      <c r="L64" s="31">
        <v>0</v>
      </c>
      <c r="M64" s="74">
        <f t="shared" si="1"/>
        <v>0</v>
      </c>
      <c r="N64" s="31">
        <v>0</v>
      </c>
      <c r="O64" s="74">
        <f t="shared" si="1"/>
        <v>0</v>
      </c>
    </row>
    <row r="65" spans="1:15" ht="15.75" x14ac:dyDescent="0.3">
      <c r="A65" s="71"/>
      <c r="B65" s="30"/>
      <c r="C65" s="102"/>
      <c r="D65" s="31"/>
      <c r="E65" s="74">
        <f t="shared" si="0"/>
        <v>0</v>
      </c>
      <c r="F65" s="31"/>
      <c r="G65" s="74">
        <f t="shared" si="0"/>
        <v>0</v>
      </c>
      <c r="H65" s="60"/>
      <c r="I65" s="85"/>
      <c r="J65" s="86"/>
      <c r="K65" s="38"/>
      <c r="L65" s="34"/>
      <c r="M65" s="87">
        <f t="shared" si="1"/>
        <v>0</v>
      </c>
      <c r="N65" s="34"/>
      <c r="O65" s="87">
        <f t="shared" si="1"/>
        <v>0</v>
      </c>
    </row>
    <row r="66" spans="1:15" ht="15.75" x14ac:dyDescent="0.3">
      <c r="A66" s="94"/>
      <c r="B66" s="39"/>
      <c r="C66" s="96"/>
      <c r="D66" s="97"/>
      <c r="E66" s="98">
        <f t="shared" si="0"/>
        <v>0</v>
      </c>
      <c r="F66" s="97"/>
      <c r="G66" s="98">
        <f t="shared" si="0"/>
        <v>0</v>
      </c>
      <c r="H66" s="60"/>
      <c r="I66" s="112" t="s">
        <v>75</v>
      </c>
      <c r="J66" s="113"/>
      <c r="K66" s="114"/>
      <c r="L66" s="82">
        <f>SUM(L67:L71)</f>
        <v>0</v>
      </c>
      <c r="M66" s="83">
        <f t="shared" si="1"/>
        <v>0</v>
      </c>
      <c r="N66" s="82">
        <f>SUM(N67:N71)</f>
        <v>0</v>
      </c>
      <c r="O66" s="83">
        <f t="shared" si="1"/>
        <v>0</v>
      </c>
    </row>
    <row r="67" spans="1:15" ht="15.75" x14ac:dyDescent="0.3">
      <c r="A67" s="66" t="s">
        <v>76</v>
      </c>
      <c r="B67" s="122"/>
      <c r="C67" s="123"/>
      <c r="D67" s="124">
        <f>SUM(D68:D71)</f>
        <v>0</v>
      </c>
      <c r="E67" s="69">
        <f t="shared" si="0"/>
        <v>0</v>
      </c>
      <c r="F67" s="124">
        <f>SUM(F68:F71)</f>
        <v>0</v>
      </c>
      <c r="G67" s="69">
        <f t="shared" si="0"/>
        <v>0</v>
      </c>
      <c r="H67" s="60"/>
      <c r="I67" s="71"/>
      <c r="J67" s="92">
        <v>521</v>
      </c>
      <c r="K67" s="73" t="str">
        <f>IFERROR(VLOOKUP(J67,'Datos de Control'!$C$2:$D$864,2),"")</f>
        <v>Deudas a C.P.</v>
      </c>
      <c r="L67" s="31">
        <v>0</v>
      </c>
      <c r="M67" s="74">
        <f t="shared" si="1"/>
        <v>0</v>
      </c>
      <c r="N67" s="31">
        <v>0</v>
      </c>
      <c r="O67" s="74">
        <f t="shared" si="1"/>
        <v>0</v>
      </c>
    </row>
    <row r="68" spans="1:15" ht="15.75" x14ac:dyDescent="0.3">
      <c r="A68" s="71"/>
      <c r="B68" s="30">
        <v>530</v>
      </c>
      <c r="C68" s="73" t="str">
        <f>IFERROR(VLOOKUP(B68,'Datos de Control'!$C$2:$D$864,2),"")</f>
        <v>Participaciones a C.P. en partes vinculadas</v>
      </c>
      <c r="D68" s="31">
        <v>0</v>
      </c>
      <c r="E68" s="74">
        <f t="shared" ref="E68:G90" si="2">IFERROR(D68*100/D$90,0)</f>
        <v>0</v>
      </c>
      <c r="F68" s="31">
        <v>0</v>
      </c>
      <c r="G68" s="74">
        <f t="shared" si="2"/>
        <v>0</v>
      </c>
      <c r="H68" s="60"/>
      <c r="I68" s="71"/>
      <c r="J68" s="92">
        <v>551</v>
      </c>
      <c r="K68" s="73" t="str">
        <f>IFERROR(VLOOKUP(J68,'Datos de Control'!$C$2:$D$864,2),"")</f>
        <v>Cuenta corriente con socios y administradores</v>
      </c>
      <c r="L68" s="31">
        <v>0</v>
      </c>
      <c r="M68" s="74">
        <f t="shared" ref="M68:O89" si="3">IFERROR(L68*100/L$90,0)</f>
        <v>0</v>
      </c>
      <c r="N68" s="31">
        <v>0</v>
      </c>
      <c r="O68" s="74">
        <f t="shared" si="3"/>
        <v>0</v>
      </c>
    </row>
    <row r="69" spans="1:15" ht="15.75" x14ac:dyDescent="0.3">
      <c r="A69" s="71"/>
      <c r="B69" s="30">
        <v>532</v>
      </c>
      <c r="C69" s="73" t="str">
        <f>IFERROR(VLOOKUP(B69,'Datos de Control'!$C$2:$D$864,2),"")</f>
        <v>Créditos a C.P. a partes vinculadas</v>
      </c>
      <c r="D69" s="31">
        <v>0</v>
      </c>
      <c r="E69" s="74">
        <f t="shared" si="2"/>
        <v>0</v>
      </c>
      <c r="F69" s="31">
        <v>0</v>
      </c>
      <c r="G69" s="74">
        <f t="shared" si="2"/>
        <v>0</v>
      </c>
      <c r="H69" s="60"/>
      <c r="I69" s="71"/>
      <c r="J69" s="92">
        <v>552</v>
      </c>
      <c r="K69" s="73" t="str">
        <f>IFERROR(VLOOKUP(J69,'Datos de Control'!$C$2:$D$864,2),"")</f>
        <v>Cuenta corriente con otras personas y partes vinculadas</v>
      </c>
      <c r="L69" s="31">
        <v>0</v>
      </c>
      <c r="M69" s="74">
        <f t="shared" si="3"/>
        <v>0</v>
      </c>
      <c r="N69" s="31">
        <v>0</v>
      </c>
      <c r="O69" s="74">
        <f t="shared" si="3"/>
        <v>0</v>
      </c>
    </row>
    <row r="70" spans="1:15" ht="15.75" x14ac:dyDescent="0.3">
      <c r="A70" s="71"/>
      <c r="B70" s="30"/>
      <c r="C70" s="102"/>
      <c r="D70" s="31"/>
      <c r="E70" s="74">
        <f t="shared" si="2"/>
        <v>0</v>
      </c>
      <c r="F70" s="31"/>
      <c r="G70" s="74">
        <f t="shared" si="2"/>
        <v>0</v>
      </c>
      <c r="H70" s="60"/>
      <c r="I70" s="71"/>
      <c r="J70" s="92"/>
      <c r="K70" s="93" t="str">
        <f>IF(J70=0," ",PROPER(Descripcion(J70)))</f>
        <v xml:space="preserve"> </v>
      </c>
      <c r="L70" s="31" t="str">
        <f>IF($J70=0," ",-Saldo($J70,$J70,$O$1))</f>
        <v xml:space="preserve"> </v>
      </c>
      <c r="M70" s="74">
        <f t="shared" si="3"/>
        <v>0</v>
      </c>
      <c r="N70" s="31" t="str">
        <f>IF($J70=0," ",-Saldo($J70,$J70,$O$1))</f>
        <v xml:space="preserve"> </v>
      </c>
      <c r="O70" s="74">
        <f t="shared" si="3"/>
        <v>0</v>
      </c>
    </row>
    <row r="71" spans="1:15" ht="15.75" x14ac:dyDescent="0.3">
      <c r="A71" s="94"/>
      <c r="B71" s="39"/>
      <c r="C71" s="96"/>
      <c r="D71" s="97"/>
      <c r="E71" s="98">
        <f t="shared" si="2"/>
        <v>0</v>
      </c>
      <c r="F71" s="97"/>
      <c r="G71" s="98">
        <f t="shared" si="2"/>
        <v>0</v>
      </c>
      <c r="H71" s="60"/>
      <c r="I71" s="94"/>
      <c r="J71" s="95"/>
      <c r="K71" s="96"/>
      <c r="L71" s="97"/>
      <c r="M71" s="98">
        <f t="shared" si="3"/>
        <v>0</v>
      </c>
      <c r="N71" s="97"/>
      <c r="O71" s="98">
        <f t="shared" si="3"/>
        <v>0</v>
      </c>
    </row>
    <row r="72" spans="1:15" ht="16.5" x14ac:dyDescent="0.3">
      <c r="A72" s="66" t="s">
        <v>77</v>
      </c>
      <c r="B72" s="122"/>
      <c r="C72" s="123"/>
      <c r="D72" s="36">
        <f>SUM(D73:D77)</f>
        <v>0</v>
      </c>
      <c r="E72" s="69">
        <f t="shared" si="2"/>
        <v>0</v>
      </c>
      <c r="F72" s="36">
        <f>SUM(F73:F77)</f>
        <v>0</v>
      </c>
      <c r="G72" s="69">
        <f t="shared" si="2"/>
        <v>0</v>
      </c>
      <c r="H72" s="60"/>
      <c r="I72" s="66" t="s">
        <v>78</v>
      </c>
      <c r="J72" s="67"/>
      <c r="K72" s="68"/>
      <c r="L72" s="36">
        <f>+L73+L78</f>
        <v>0</v>
      </c>
      <c r="M72" s="69">
        <f t="shared" si="3"/>
        <v>0</v>
      </c>
      <c r="N72" s="36">
        <f>+N73+N78</f>
        <v>0</v>
      </c>
      <c r="O72" s="69">
        <f t="shared" si="3"/>
        <v>0</v>
      </c>
    </row>
    <row r="73" spans="1:15" ht="15.75" x14ac:dyDescent="0.3">
      <c r="A73" s="71"/>
      <c r="B73" s="30">
        <v>547</v>
      </c>
      <c r="C73" s="73" t="str">
        <f>IFERROR(VLOOKUP(B73,'Datos de Control'!$C$2:$D$864,2),"")</f>
        <v>Intereses a C.P. de créditos</v>
      </c>
      <c r="D73" s="31">
        <v>0</v>
      </c>
      <c r="E73" s="74">
        <f t="shared" si="2"/>
        <v>0</v>
      </c>
      <c r="F73" s="31">
        <v>0</v>
      </c>
      <c r="G73" s="74">
        <f t="shared" si="2"/>
        <v>0</v>
      </c>
      <c r="H73" s="60"/>
      <c r="I73" s="112" t="s">
        <v>79</v>
      </c>
      <c r="J73" s="113"/>
      <c r="K73" s="114"/>
      <c r="L73" s="82">
        <f>SUM(L74:L76)</f>
        <v>0</v>
      </c>
      <c r="M73" s="83">
        <f t="shared" si="3"/>
        <v>0</v>
      </c>
      <c r="N73" s="82">
        <f>SUM(N74:N76)</f>
        <v>0</v>
      </c>
      <c r="O73" s="83">
        <f t="shared" si="3"/>
        <v>0</v>
      </c>
    </row>
    <row r="74" spans="1:15" ht="15.75" x14ac:dyDescent="0.3">
      <c r="A74" s="71"/>
      <c r="B74" s="30">
        <v>548</v>
      </c>
      <c r="C74" s="73" t="str">
        <f>IFERROR(VLOOKUP(B74,'Datos de Control'!$C$2:$D$864,2),"")</f>
        <v>Imposiciones a C.P.</v>
      </c>
      <c r="D74" s="31">
        <v>0</v>
      </c>
      <c r="E74" s="74">
        <f t="shared" si="2"/>
        <v>0</v>
      </c>
      <c r="F74" s="31">
        <v>0</v>
      </c>
      <c r="G74" s="74">
        <f t="shared" si="2"/>
        <v>0</v>
      </c>
      <c r="H74" s="60"/>
      <c r="I74" s="71"/>
      <c r="J74" s="92">
        <v>400</v>
      </c>
      <c r="K74" s="73" t="str">
        <f>IFERROR(VLOOKUP(J74,'Datos de Control'!$C$2:$D$864,2),"")</f>
        <v>Proveedores</v>
      </c>
      <c r="L74" s="31">
        <v>0</v>
      </c>
      <c r="M74" s="74">
        <f t="shared" si="3"/>
        <v>0</v>
      </c>
      <c r="N74" s="31">
        <v>0</v>
      </c>
      <c r="O74" s="74">
        <f t="shared" si="3"/>
        <v>0</v>
      </c>
    </row>
    <row r="75" spans="1:15" ht="15.75" x14ac:dyDescent="0.3">
      <c r="A75" s="71"/>
      <c r="B75" s="30"/>
      <c r="C75" s="102"/>
      <c r="D75" s="31"/>
      <c r="E75" s="74">
        <f t="shared" si="2"/>
        <v>0</v>
      </c>
      <c r="F75" s="31"/>
      <c r="G75" s="74">
        <f t="shared" si="2"/>
        <v>0</v>
      </c>
      <c r="H75" s="60"/>
      <c r="I75" s="71"/>
      <c r="J75" s="92">
        <v>401</v>
      </c>
      <c r="K75" s="73" t="str">
        <f>IFERROR(VLOOKUP(J75,'Datos de Control'!$C$2:$D$864,2),"")</f>
        <v>Proveedores, efectos comerciales a pagar</v>
      </c>
      <c r="L75" s="31">
        <v>0</v>
      </c>
      <c r="M75" s="74">
        <f t="shared" si="3"/>
        <v>0</v>
      </c>
      <c r="N75" s="31">
        <v>0</v>
      </c>
      <c r="O75" s="74">
        <f t="shared" si="3"/>
        <v>0</v>
      </c>
    </row>
    <row r="76" spans="1:15" ht="15.75" x14ac:dyDescent="0.3">
      <c r="A76" s="71"/>
      <c r="B76" s="30"/>
      <c r="C76" s="102"/>
      <c r="D76" s="31"/>
      <c r="E76" s="74">
        <f t="shared" si="2"/>
        <v>0</v>
      </c>
      <c r="F76" s="31"/>
      <c r="G76" s="74">
        <f t="shared" si="2"/>
        <v>0</v>
      </c>
      <c r="H76" s="60"/>
      <c r="I76" s="71"/>
      <c r="J76" s="92">
        <v>403</v>
      </c>
      <c r="K76" s="73" t="str">
        <f>IFERROR(VLOOKUP(J76,'Datos de Control'!$C$2:$D$864,2),"")</f>
        <v>Proveedores, empresas del grupo</v>
      </c>
      <c r="L76" s="31">
        <v>0</v>
      </c>
      <c r="M76" s="74">
        <f t="shared" si="3"/>
        <v>0</v>
      </c>
      <c r="N76" s="31">
        <v>0</v>
      </c>
      <c r="O76" s="74">
        <f t="shared" si="3"/>
        <v>0</v>
      </c>
    </row>
    <row r="77" spans="1:15" ht="15.75" x14ac:dyDescent="0.3">
      <c r="A77" s="94"/>
      <c r="B77" s="39"/>
      <c r="C77" s="96"/>
      <c r="D77" s="97"/>
      <c r="E77" s="98">
        <f t="shared" si="2"/>
        <v>0</v>
      </c>
      <c r="F77" s="97"/>
      <c r="G77" s="98">
        <f t="shared" si="2"/>
        <v>0</v>
      </c>
      <c r="H77" s="60"/>
      <c r="I77" s="85"/>
      <c r="J77" s="86"/>
      <c r="K77" s="38"/>
      <c r="L77" s="34"/>
      <c r="M77" s="87">
        <f t="shared" si="3"/>
        <v>0</v>
      </c>
      <c r="N77" s="34"/>
      <c r="O77" s="87">
        <f t="shared" si="3"/>
        <v>0</v>
      </c>
    </row>
    <row r="78" spans="1:15" ht="16.5" x14ac:dyDescent="0.3">
      <c r="A78" s="66" t="s">
        <v>80</v>
      </c>
      <c r="B78" s="101"/>
      <c r="C78" s="68"/>
      <c r="D78" s="36">
        <f>SUM(D79:D81)</f>
        <v>0</v>
      </c>
      <c r="E78" s="69">
        <f t="shared" si="2"/>
        <v>0</v>
      </c>
      <c r="F78" s="36">
        <f>SUM(F79:F81)</f>
        <v>0</v>
      </c>
      <c r="G78" s="69">
        <f t="shared" si="2"/>
        <v>0</v>
      </c>
      <c r="H78" s="60"/>
      <c r="I78" s="112" t="s">
        <v>81</v>
      </c>
      <c r="J78" s="113"/>
      <c r="K78" s="114"/>
      <c r="L78" s="82">
        <f>SUM(L79:L85)</f>
        <v>0</v>
      </c>
      <c r="M78" s="83">
        <f t="shared" si="3"/>
        <v>0</v>
      </c>
      <c r="N78" s="82">
        <f>SUM(N79:N85)</f>
        <v>0</v>
      </c>
      <c r="O78" s="83">
        <f t="shared" si="3"/>
        <v>0</v>
      </c>
    </row>
    <row r="79" spans="1:15" ht="15.75" x14ac:dyDescent="0.3">
      <c r="A79" s="71"/>
      <c r="B79" s="30">
        <v>480</v>
      </c>
      <c r="C79" s="73" t="str">
        <f>IFERROR(VLOOKUP(B79,'Datos de Control'!$C$2:$D$864,2),"")</f>
        <v>Gastos anticipados</v>
      </c>
      <c r="D79" s="31">
        <v>0</v>
      </c>
      <c r="E79" s="74">
        <f t="shared" si="2"/>
        <v>0</v>
      </c>
      <c r="F79" s="31">
        <v>0</v>
      </c>
      <c r="G79" s="74">
        <f t="shared" si="2"/>
        <v>0</v>
      </c>
      <c r="H79" s="60"/>
      <c r="I79" s="71"/>
      <c r="J79" s="92">
        <v>410</v>
      </c>
      <c r="K79" s="73" t="str">
        <f>IFERROR(VLOOKUP(J79,'Datos de Control'!$C$2:$D$864,2),"")</f>
        <v>Acreedores por prestaciones de servicios</v>
      </c>
      <c r="L79" s="31">
        <v>0</v>
      </c>
      <c r="M79" s="74">
        <f t="shared" si="3"/>
        <v>0</v>
      </c>
      <c r="N79" s="31">
        <v>0</v>
      </c>
      <c r="O79" s="74">
        <f t="shared" si="3"/>
        <v>0</v>
      </c>
    </row>
    <row r="80" spans="1:15" ht="15.75" x14ac:dyDescent="0.3">
      <c r="A80" s="71"/>
      <c r="B80" s="30"/>
      <c r="C80" s="102" t="str">
        <f>IF(B80=0," ",PROPER(Descripcion(B80)))</f>
        <v xml:space="preserve"> </v>
      </c>
      <c r="D80" s="31"/>
      <c r="E80" s="74">
        <f t="shared" si="2"/>
        <v>0</v>
      </c>
      <c r="F80" s="31"/>
      <c r="G80" s="74">
        <f t="shared" si="2"/>
        <v>0</v>
      </c>
      <c r="H80" s="60"/>
      <c r="I80" s="71"/>
      <c r="J80" s="92">
        <v>438</v>
      </c>
      <c r="K80" s="73" t="str">
        <f>IFERROR(VLOOKUP(J80,'Datos de Control'!$C$2:$D$864,2),"")</f>
        <v>Anticipos de clientes</v>
      </c>
      <c r="L80" s="31">
        <v>0</v>
      </c>
      <c r="M80" s="74">
        <f t="shared" si="3"/>
        <v>0</v>
      </c>
      <c r="N80" s="31">
        <v>0</v>
      </c>
      <c r="O80" s="74">
        <f t="shared" si="3"/>
        <v>0</v>
      </c>
    </row>
    <row r="81" spans="1:15" ht="15.75" x14ac:dyDescent="0.3">
      <c r="A81" s="94"/>
      <c r="B81" s="39"/>
      <c r="C81" s="96"/>
      <c r="D81" s="97"/>
      <c r="E81" s="98">
        <f t="shared" si="2"/>
        <v>0</v>
      </c>
      <c r="F81" s="97"/>
      <c r="G81" s="98">
        <f t="shared" si="2"/>
        <v>0</v>
      </c>
      <c r="H81" s="60"/>
      <c r="I81" s="71"/>
      <c r="J81" s="92">
        <v>465</v>
      </c>
      <c r="K81" s="73" t="str">
        <f>IFERROR(VLOOKUP(J81,'Datos de Control'!$C$2:$D$864,2),"")</f>
        <v>Remuneraciones pendientes de pago</v>
      </c>
      <c r="L81" s="31">
        <v>0</v>
      </c>
      <c r="M81" s="74">
        <f t="shared" si="3"/>
        <v>0</v>
      </c>
      <c r="N81" s="31">
        <v>0</v>
      </c>
      <c r="O81" s="74">
        <f t="shared" si="3"/>
        <v>0</v>
      </c>
    </row>
    <row r="82" spans="1:15" ht="16.5" x14ac:dyDescent="0.3">
      <c r="A82" s="66" t="s">
        <v>82</v>
      </c>
      <c r="B82" s="101"/>
      <c r="C82" s="68"/>
      <c r="D82" s="36">
        <f>SUM(D83:D89)</f>
        <v>0</v>
      </c>
      <c r="E82" s="69">
        <f t="shared" si="2"/>
        <v>0</v>
      </c>
      <c r="F82" s="36">
        <f>SUM(F83:F89)</f>
        <v>0</v>
      </c>
      <c r="G82" s="69">
        <f t="shared" si="2"/>
        <v>0</v>
      </c>
      <c r="H82" s="60"/>
      <c r="I82" s="71"/>
      <c r="J82" s="92">
        <v>475</v>
      </c>
      <c r="K82" s="73" t="str">
        <f>IFERROR(VLOOKUP(J82,'Datos de Control'!$C$2:$D$864,2),"")</f>
        <v>Hacienda pública, acreedora por conceptos fiscales</v>
      </c>
      <c r="L82" s="31">
        <v>0</v>
      </c>
      <c r="M82" s="74">
        <f t="shared" si="3"/>
        <v>0</v>
      </c>
      <c r="N82" s="31">
        <v>0</v>
      </c>
      <c r="O82" s="74">
        <f t="shared" si="3"/>
        <v>0</v>
      </c>
    </row>
    <row r="83" spans="1:15" ht="15.75" x14ac:dyDescent="0.3">
      <c r="A83" s="71"/>
      <c r="B83" s="30">
        <v>570</v>
      </c>
      <c r="C83" s="73" t="str">
        <f>IFERROR(VLOOKUP(B83,'Datos de Control'!$C$2:$D$864,2),"")</f>
        <v>Caja, euros</v>
      </c>
      <c r="D83" s="31">
        <v>0</v>
      </c>
      <c r="E83" s="74">
        <f t="shared" si="2"/>
        <v>0</v>
      </c>
      <c r="F83" s="31">
        <v>0</v>
      </c>
      <c r="G83" s="74">
        <f t="shared" si="2"/>
        <v>0</v>
      </c>
      <c r="H83" s="60"/>
      <c r="I83" s="71"/>
      <c r="J83" s="92">
        <v>476</v>
      </c>
      <c r="K83" s="73" t="str">
        <f>IFERROR(VLOOKUP(J83,'Datos de Control'!$C$2:$D$864,2),"")</f>
        <v>Organismos de la seguridad social, acreedores</v>
      </c>
      <c r="L83" s="31">
        <v>0</v>
      </c>
      <c r="M83" s="74">
        <f t="shared" si="3"/>
        <v>0</v>
      </c>
      <c r="N83" s="31">
        <v>0</v>
      </c>
      <c r="O83" s="74">
        <f t="shared" si="3"/>
        <v>0</v>
      </c>
    </row>
    <row r="84" spans="1:15" ht="15.75" x14ac:dyDescent="0.3">
      <c r="A84" s="71"/>
      <c r="B84" s="30">
        <v>571</v>
      </c>
      <c r="C84" s="73" t="str">
        <f>IFERROR(VLOOKUP(B84,'Datos de Control'!$C$2:$D$864,2),"")</f>
        <v>Caja, moneda extranjera</v>
      </c>
      <c r="D84" s="31">
        <v>0</v>
      </c>
      <c r="E84" s="74">
        <f t="shared" si="2"/>
        <v>0</v>
      </c>
      <c r="F84" s="31">
        <v>0</v>
      </c>
      <c r="G84" s="74">
        <f t="shared" si="2"/>
        <v>0</v>
      </c>
      <c r="H84" s="60"/>
      <c r="I84" s="71"/>
      <c r="J84" s="92">
        <v>477</v>
      </c>
      <c r="K84" s="73" t="str">
        <f>IFERROR(VLOOKUP(J84,'Datos de Control'!$C$2:$D$864,2),"")</f>
        <v>Hacienda pública, IVA repercutido</v>
      </c>
      <c r="L84" s="31">
        <v>0</v>
      </c>
      <c r="M84" s="74">
        <f t="shared" si="3"/>
        <v>0</v>
      </c>
      <c r="N84" s="31">
        <v>0</v>
      </c>
      <c r="O84" s="74">
        <f t="shared" si="3"/>
        <v>0</v>
      </c>
    </row>
    <row r="85" spans="1:15" ht="15.75" x14ac:dyDescent="0.3">
      <c r="A85" s="71"/>
      <c r="B85" s="30">
        <v>572</v>
      </c>
      <c r="C85" s="73" t="str">
        <f>IFERROR(VLOOKUP(B85,'Datos de Control'!$C$2:$D$864,2),"")</f>
        <v>Bancos e instituciones de crédito, c/c vista, euros</v>
      </c>
      <c r="D85" s="31">
        <v>0</v>
      </c>
      <c r="E85" s="74">
        <f t="shared" si="2"/>
        <v>0</v>
      </c>
      <c r="F85" s="31">
        <v>0</v>
      </c>
      <c r="G85" s="74">
        <f t="shared" si="2"/>
        <v>0</v>
      </c>
      <c r="H85" s="60"/>
      <c r="I85" s="94"/>
      <c r="J85" s="95"/>
      <c r="K85" s="111"/>
      <c r="L85" s="97"/>
      <c r="M85" s="98">
        <f t="shared" si="3"/>
        <v>0</v>
      </c>
      <c r="N85" s="97"/>
      <c r="O85" s="98">
        <f t="shared" si="3"/>
        <v>0</v>
      </c>
    </row>
    <row r="86" spans="1:15" ht="16.5" x14ac:dyDescent="0.3">
      <c r="A86" s="71"/>
      <c r="B86" s="30">
        <v>574</v>
      </c>
      <c r="C86" s="73" t="str">
        <f>IFERROR(VLOOKUP(B86,'Datos de Control'!$C$2:$D$864,2),"")</f>
        <v>Bancos e instituciones de crédito, cuentas de ahorro, euros</v>
      </c>
      <c r="D86" s="31">
        <v>0</v>
      </c>
      <c r="E86" s="74">
        <f t="shared" si="2"/>
        <v>0</v>
      </c>
      <c r="F86" s="31">
        <v>0</v>
      </c>
      <c r="G86" s="74">
        <f t="shared" si="2"/>
        <v>0</v>
      </c>
      <c r="H86" s="60"/>
      <c r="I86" s="66" t="s">
        <v>80</v>
      </c>
      <c r="J86" s="67"/>
      <c r="K86" s="68"/>
      <c r="L86" s="36">
        <f>SUM(L87:L87)</f>
        <v>0</v>
      </c>
      <c r="M86" s="69">
        <f t="shared" si="3"/>
        <v>0</v>
      </c>
      <c r="N86" s="36">
        <f>SUM(N87:N87)</f>
        <v>0</v>
      </c>
      <c r="O86" s="69">
        <f t="shared" si="3"/>
        <v>0</v>
      </c>
    </row>
    <row r="87" spans="1:15" ht="15.75" x14ac:dyDescent="0.3">
      <c r="A87" s="71"/>
      <c r="B87" s="30"/>
      <c r="C87" s="93"/>
      <c r="D87" s="31"/>
      <c r="E87" s="74">
        <f t="shared" si="2"/>
        <v>0</v>
      </c>
      <c r="F87" s="31"/>
      <c r="G87" s="74">
        <f t="shared" si="2"/>
        <v>0</v>
      </c>
      <c r="H87" s="60"/>
      <c r="I87" s="71"/>
      <c r="J87" s="92">
        <v>485</v>
      </c>
      <c r="K87" s="73" t="str">
        <f>IFERROR(VLOOKUP(J87,'Datos de Control'!$C$2:$D$864,2),"")</f>
        <v>Ingresos anticipados</v>
      </c>
      <c r="L87" s="31">
        <v>0</v>
      </c>
      <c r="M87" s="74">
        <f t="shared" si="3"/>
        <v>0</v>
      </c>
      <c r="N87" s="31">
        <v>0</v>
      </c>
      <c r="O87" s="74">
        <f t="shared" si="3"/>
        <v>0</v>
      </c>
    </row>
    <row r="88" spans="1:15" ht="15.75" x14ac:dyDescent="0.3">
      <c r="A88" s="71"/>
      <c r="B88" s="30"/>
      <c r="C88" s="93"/>
      <c r="D88" s="31"/>
      <c r="E88" s="74">
        <f t="shared" si="2"/>
        <v>0</v>
      </c>
      <c r="F88" s="31"/>
      <c r="G88" s="74">
        <f t="shared" si="2"/>
        <v>0</v>
      </c>
      <c r="H88" s="60"/>
      <c r="I88" s="71"/>
      <c r="J88" s="92"/>
      <c r="K88" s="93"/>
      <c r="L88" s="31"/>
      <c r="M88" s="74">
        <f t="shared" si="3"/>
        <v>0</v>
      </c>
      <c r="N88" s="31"/>
      <c r="O88" s="74">
        <f t="shared" si="3"/>
        <v>0</v>
      </c>
    </row>
    <row r="89" spans="1:15" ht="16.5" thickBot="1" x14ac:dyDescent="0.35">
      <c r="A89" s="71"/>
      <c r="B89" s="30"/>
      <c r="C89" s="93"/>
      <c r="D89" s="40"/>
      <c r="E89" s="116">
        <f t="shared" si="2"/>
        <v>0</v>
      </c>
      <c r="F89" s="40"/>
      <c r="G89" s="74">
        <f t="shared" si="2"/>
        <v>0</v>
      </c>
      <c r="H89" s="60"/>
      <c r="I89" s="71"/>
      <c r="J89" s="92"/>
      <c r="K89" s="109"/>
      <c r="L89" s="125">
        <f>+D90-L90</f>
        <v>0</v>
      </c>
      <c r="M89" s="126">
        <f t="shared" si="3"/>
        <v>0</v>
      </c>
      <c r="N89" s="125">
        <f>+F90-N90</f>
        <v>0</v>
      </c>
      <c r="O89" s="126">
        <f t="shared" si="3"/>
        <v>0</v>
      </c>
    </row>
    <row r="90" spans="1:15" s="54" customFormat="1" ht="20.25" thickBot="1" x14ac:dyDescent="0.45">
      <c r="A90" s="746" t="s">
        <v>83</v>
      </c>
      <c r="B90" s="747"/>
      <c r="C90" s="748"/>
      <c r="D90" s="127">
        <f>+D3+D43</f>
        <v>0</v>
      </c>
      <c r="E90" s="128">
        <f t="shared" si="2"/>
        <v>0</v>
      </c>
      <c r="F90" s="127">
        <f>+F3+F43</f>
        <v>0</v>
      </c>
      <c r="G90" s="128">
        <f t="shared" si="2"/>
        <v>0</v>
      </c>
      <c r="H90" s="129"/>
      <c r="I90" s="749" t="s">
        <v>84</v>
      </c>
      <c r="J90" s="750"/>
      <c r="K90" s="751"/>
      <c r="L90" s="127">
        <f>+L3+L33+L54</f>
        <v>0</v>
      </c>
      <c r="M90" s="128">
        <f>+M3+M33+M54</f>
        <v>0</v>
      </c>
      <c r="N90" s="127">
        <f>+N3+N33+N54</f>
        <v>0</v>
      </c>
      <c r="O90" s="128">
        <f>+O3+O33+O54</f>
        <v>0</v>
      </c>
    </row>
    <row r="91" spans="1:15" ht="6.75" customHeight="1" x14ac:dyDescent="0.3">
      <c r="A91" s="44"/>
      <c r="B91" s="44"/>
      <c r="C91" s="44"/>
      <c r="D91" s="44"/>
      <c r="E91" s="130"/>
      <c r="F91" s="44"/>
      <c r="G91" s="130"/>
      <c r="H91" s="44"/>
      <c r="I91" s="44"/>
      <c r="J91" s="44"/>
      <c r="K91" s="44"/>
      <c r="L91" s="44"/>
      <c r="M91" s="130"/>
      <c r="N91" s="44"/>
      <c r="O91" s="130"/>
    </row>
    <row r="92" spans="1:15" hidden="1" x14ac:dyDescent="0.25">
      <c r="H92" s="47"/>
    </row>
    <row r="93" spans="1:15" hidden="1" x14ac:dyDescent="0.25">
      <c r="H93" s="47"/>
    </row>
    <row r="94" spans="1:15" hidden="1" x14ac:dyDescent="0.25">
      <c r="H94" s="47"/>
    </row>
    <row r="95" spans="1:15" hidden="1" x14ac:dyDescent="0.25">
      <c r="H95" s="47"/>
    </row>
    <row r="96" spans="1:15" ht="15" hidden="1" x14ac:dyDescent="0.25">
      <c r="K96" s="48"/>
    </row>
    <row r="104" spans="1:15" ht="15.75" hidden="1" x14ac:dyDescent="0.25">
      <c r="I104" s="132"/>
      <c r="J104" s="133"/>
      <c r="K104" s="132"/>
      <c r="L104" s="132"/>
      <c r="N104" s="132"/>
    </row>
    <row r="109" spans="1:15" ht="15" hidden="1" x14ac:dyDescent="0.25">
      <c r="A109" s="48"/>
      <c r="C109" s="48"/>
      <c r="D109" s="48"/>
      <c r="F109" s="48"/>
      <c r="I109" s="48"/>
      <c r="J109" s="134"/>
      <c r="K109" s="48"/>
      <c r="L109" s="48"/>
      <c r="N109" s="48"/>
    </row>
    <row r="111" spans="1:15" hidden="1" x14ac:dyDescent="0.25">
      <c r="O111" s="135"/>
    </row>
    <row r="115" spans="1:14" ht="15" hidden="1" x14ac:dyDescent="0.25">
      <c r="A115" s="136"/>
      <c r="B115" s="137"/>
      <c r="C115" s="136"/>
      <c r="D115" s="136"/>
      <c r="E115" s="135"/>
      <c r="F115" s="136"/>
      <c r="G115" s="135"/>
      <c r="I115" s="136"/>
      <c r="J115" s="138"/>
      <c r="K115" s="136"/>
      <c r="L115" s="136"/>
      <c r="M115" s="135"/>
      <c r="N115" s="136"/>
    </row>
  </sheetData>
  <mergeCells count="16">
    <mergeCell ref="A90:C90"/>
    <mergeCell ref="I90:K90"/>
    <mergeCell ref="N2:O2"/>
    <mergeCell ref="A3:C3"/>
    <mergeCell ref="I3:K3"/>
    <mergeCell ref="I33:K33"/>
    <mergeCell ref="A43:C43"/>
    <mergeCell ref="I54:K54"/>
    <mergeCell ref="A1:D1"/>
    <mergeCell ref="F1:K1"/>
    <mergeCell ref="L1:M1"/>
    <mergeCell ref="A2:C2"/>
    <mergeCell ref="D2:E2"/>
    <mergeCell ref="F2:G2"/>
    <mergeCell ref="I2:K2"/>
    <mergeCell ref="L2:M2"/>
  </mergeCells>
  <conditionalFormatting sqref="P1:XFD1048576">
    <cfRule type="cellIs" dxfId="822" priority="445" operator="equal">
      <formula>0</formula>
    </cfRule>
  </conditionalFormatting>
  <conditionalFormatting sqref="N1 A1 F1 E5 A5:B11 A14:B24 A27:B29 A32:B33 A41:B41 A45:B48 A52:B55 A58:B65 A79:B80 A83:B86 A25:E26 A30:E30 A40:E40 A49:E51 A56:E57 A66:E67 A81:E82 A91:G1048576 A71:E72 A68:B70 D70:E70 A73:B76 D75:E76 L1 G8:M8 G14:M15 H5:M6 H41:H42 I25:M26 A34:C34 H31:H39 G7:J7 L7:M7 G9:J10 L9:M10 A12:E13 L13:M13 G18:M19 G16:J17 L16:M17 G21:M22 G20:J20 L20:M20 G23:J24 L23:M24 I36:M38 I35:J35 I40:M41 I39:J39 A42:E44 I42:J42 I47:M48 I45:J46 I50:M51 I49:J49 I53:M55 I52:J52 I57:M59 I56:J56 I62:M63 I60:J61 I65:M66 I64:J64 H70:M73 I67:J69 A77:E78 H74:J76 H85:M86 H79:J84 H113:O1048576 H87:J87 G77:M78 G43:M44 G13:J13 G70:G76 A87:E90 G79:G90 A3:E4 G3:M4 G45:H69 G40:H40 G25:H30 G11:M12 I27:J27 L27:M27 I28:M30 I32:M34 I31:J31 L31:M31 L35:M35 L39:M39 L42:M42 L45:M46 L49:M49 L52:M52 L56:M56 L60:M61 L64:M64 L67:M69 L74:M76 L79:M84 L87:M87 O3:O112 H88:M112 A2:O2">
    <cfRule type="cellIs" dxfId="821" priority="444" operator="equal">
      <formula>0</formula>
    </cfRule>
  </conditionalFormatting>
  <conditionalFormatting sqref="L56">
    <cfRule type="expression" dxfId="820" priority="442">
      <formula>MOD(ROW(),2)</formula>
    </cfRule>
  </conditionalFormatting>
  <conditionalFormatting sqref="L60">
    <cfRule type="expression" dxfId="819" priority="441">
      <formula>MOD(ROW(),2)</formula>
    </cfRule>
  </conditionalFormatting>
  <conditionalFormatting sqref="L61">
    <cfRule type="expression" dxfId="818" priority="440">
      <formula>MOD(ROW(),2)</formula>
    </cfRule>
  </conditionalFormatting>
  <conditionalFormatting sqref="L64">
    <cfRule type="expression" dxfId="817" priority="439">
      <formula>MOD(ROW(),2)</formula>
    </cfRule>
  </conditionalFormatting>
  <conditionalFormatting sqref="L67">
    <cfRule type="expression" dxfId="816" priority="438">
      <formula>MOD(ROW(),2)</formula>
    </cfRule>
  </conditionalFormatting>
  <conditionalFormatting sqref="L68:L70">
    <cfRule type="expression" dxfId="815" priority="437">
      <formula>MOD(ROW(),2)</formula>
    </cfRule>
  </conditionalFormatting>
  <conditionalFormatting sqref="L69">
    <cfRule type="expression" dxfId="814" priority="436">
      <formula>MOD(ROW(),2)</formula>
    </cfRule>
  </conditionalFormatting>
  <conditionalFormatting sqref="L70">
    <cfRule type="expression" dxfId="813" priority="435">
      <formula>MOD(ROW(),2)</formula>
    </cfRule>
  </conditionalFormatting>
  <conditionalFormatting sqref="L74">
    <cfRule type="expression" dxfId="812" priority="434">
      <formula>MOD(ROW(),2)</formula>
    </cfRule>
  </conditionalFormatting>
  <conditionalFormatting sqref="L75">
    <cfRule type="expression" dxfId="811" priority="433">
      <formula>MOD(ROW(),2)</formula>
    </cfRule>
  </conditionalFormatting>
  <conditionalFormatting sqref="L76">
    <cfRule type="expression" dxfId="810" priority="432">
      <formula>MOD(ROW(),2)</formula>
    </cfRule>
  </conditionalFormatting>
  <conditionalFormatting sqref="L87">
    <cfRule type="expression" dxfId="809" priority="431">
      <formula>MOD(ROW(),2)</formula>
    </cfRule>
  </conditionalFormatting>
  <conditionalFormatting sqref="L46:M46">
    <cfRule type="expression" dxfId="808" priority="286">
      <formula>MOD(ROW(),2)</formula>
    </cfRule>
  </conditionalFormatting>
  <conditionalFormatting sqref="L35:M35">
    <cfRule type="expression" dxfId="807" priority="290">
      <formula>MOD(ROW(),2)</formula>
    </cfRule>
  </conditionalFormatting>
  <conditionalFormatting sqref="L70:M70">
    <cfRule type="expression" dxfId="806" priority="276">
      <formula>MOD(ROW(),2)</formula>
    </cfRule>
  </conditionalFormatting>
  <conditionalFormatting sqref="L74:M74">
    <cfRule type="expression" dxfId="805" priority="275">
      <formula>MOD(ROW(),2)</formula>
    </cfRule>
  </conditionalFormatting>
  <conditionalFormatting sqref="O1">
    <cfRule type="cellIs" dxfId="804" priority="412" operator="equal">
      <formula>0</formula>
    </cfRule>
  </conditionalFormatting>
  <conditionalFormatting sqref="L42">
    <cfRule type="expression" dxfId="803" priority="385">
      <formula>MOD(ROW(),2)</formula>
    </cfRule>
  </conditionalFormatting>
  <conditionalFormatting sqref="L45">
    <cfRule type="expression" dxfId="802" priority="384">
      <formula>MOD(ROW(),2)</formula>
    </cfRule>
  </conditionalFormatting>
  <conditionalFormatting sqref="L46">
    <cfRule type="expression" dxfId="801" priority="383">
      <formula>MOD(ROW(),2)</formula>
    </cfRule>
  </conditionalFormatting>
  <conditionalFormatting sqref="L35">
    <cfRule type="expression" dxfId="800" priority="387">
      <formula>MOD(ROW(),2)</formula>
    </cfRule>
  </conditionalFormatting>
  <conditionalFormatting sqref="L39">
    <cfRule type="expression" dxfId="799" priority="386">
      <formula>MOD(ROW(),2)</formula>
    </cfRule>
  </conditionalFormatting>
  <conditionalFormatting sqref="L49">
    <cfRule type="expression" dxfId="798" priority="382">
      <formula>MOD(ROW(),2)</formula>
    </cfRule>
  </conditionalFormatting>
  <conditionalFormatting sqref="L52">
    <cfRule type="expression" dxfId="797" priority="381">
      <formula>MOD(ROW(),2)</formula>
    </cfRule>
  </conditionalFormatting>
  <conditionalFormatting sqref="L39:M39">
    <cfRule type="expression" dxfId="796" priority="289">
      <formula>MOD(ROW(),2)</formula>
    </cfRule>
  </conditionalFormatting>
  <conditionalFormatting sqref="L42:M42">
    <cfRule type="expression" dxfId="795" priority="288">
      <formula>MOD(ROW(),2)</formula>
    </cfRule>
  </conditionalFormatting>
  <conditionalFormatting sqref="L45:M45">
    <cfRule type="expression" dxfId="794" priority="287">
      <formula>MOD(ROW(),2)</formula>
    </cfRule>
  </conditionalFormatting>
  <conditionalFormatting sqref="L49:M49">
    <cfRule type="expression" dxfId="793" priority="285">
      <formula>MOD(ROW(),2)</formula>
    </cfRule>
  </conditionalFormatting>
  <conditionalFormatting sqref="L52:M52">
    <cfRule type="expression" dxfId="792" priority="284">
      <formula>MOD(ROW(),2)</formula>
    </cfRule>
  </conditionalFormatting>
  <conditionalFormatting sqref="L56:M56">
    <cfRule type="expression" dxfId="791" priority="283">
      <formula>MOD(ROW(),2)</formula>
    </cfRule>
  </conditionalFormatting>
  <conditionalFormatting sqref="L60:M60">
    <cfRule type="expression" dxfId="790" priority="282">
      <formula>MOD(ROW(),2)</formula>
    </cfRule>
  </conditionalFormatting>
  <conditionalFormatting sqref="L61:M61">
    <cfRule type="expression" dxfId="789" priority="281">
      <formula>MOD(ROW(),2)</formula>
    </cfRule>
  </conditionalFormatting>
  <conditionalFormatting sqref="L64:M64">
    <cfRule type="expression" dxfId="788" priority="280">
      <formula>MOD(ROW(),2)</formula>
    </cfRule>
  </conditionalFormatting>
  <conditionalFormatting sqref="L67:M67">
    <cfRule type="expression" dxfId="787" priority="279">
      <formula>MOD(ROW(),2)</formula>
    </cfRule>
  </conditionalFormatting>
  <conditionalFormatting sqref="L68:M68">
    <cfRule type="expression" dxfId="786" priority="278">
      <formula>MOD(ROW(),2)</formula>
    </cfRule>
  </conditionalFormatting>
  <conditionalFormatting sqref="L69:M69">
    <cfRule type="expression" dxfId="785" priority="277">
      <formula>MOD(ROW(),2)</formula>
    </cfRule>
  </conditionalFormatting>
  <conditionalFormatting sqref="L75:M75">
    <cfRule type="expression" dxfId="784" priority="274">
      <formula>MOD(ROW(),2)</formula>
    </cfRule>
  </conditionalFormatting>
  <conditionalFormatting sqref="L76:M76">
    <cfRule type="expression" dxfId="783" priority="273">
      <formula>MOD(ROW(),2)</formula>
    </cfRule>
  </conditionalFormatting>
  <conditionalFormatting sqref="L79:M79">
    <cfRule type="expression" dxfId="782" priority="272">
      <formula>MOD(ROW(),2)</formula>
    </cfRule>
  </conditionalFormatting>
  <conditionalFormatting sqref="L80:M80">
    <cfRule type="expression" dxfId="781" priority="271">
      <formula>MOD(ROW(),2)</formula>
    </cfRule>
  </conditionalFormatting>
  <conditionalFormatting sqref="E6:E11">
    <cfRule type="expression" dxfId="780" priority="345">
      <formula>MOD(ROW(),2)</formula>
    </cfRule>
  </conditionalFormatting>
  <conditionalFormatting sqref="D5">
    <cfRule type="expression" dxfId="779" priority="348">
      <formula>MOD(ROW(),2)</formula>
    </cfRule>
  </conditionalFormatting>
  <conditionalFormatting sqref="G36:G38">
    <cfRule type="expression" dxfId="778" priority="241">
      <formula>MOD(ROW(),2)</formula>
    </cfRule>
  </conditionalFormatting>
  <conditionalFormatting sqref="L56">
    <cfRule type="expression" dxfId="777" priority="380">
      <formula>MOD(ROW(),2)</formula>
    </cfRule>
  </conditionalFormatting>
  <conditionalFormatting sqref="L60">
    <cfRule type="expression" dxfId="776" priority="379">
      <formula>MOD(ROW(),2)</formula>
    </cfRule>
  </conditionalFormatting>
  <conditionalFormatting sqref="L61">
    <cfRule type="expression" dxfId="775" priority="378">
      <formula>MOD(ROW(),2)</formula>
    </cfRule>
  </conditionalFormatting>
  <conditionalFormatting sqref="L64">
    <cfRule type="expression" dxfId="774" priority="377">
      <formula>MOD(ROW(),2)</formula>
    </cfRule>
  </conditionalFormatting>
  <conditionalFormatting sqref="L67">
    <cfRule type="expression" dxfId="773" priority="376">
      <formula>MOD(ROW(),2)</formula>
    </cfRule>
  </conditionalFormatting>
  <conditionalFormatting sqref="L68:L70">
    <cfRule type="expression" dxfId="772" priority="375">
      <formula>MOD(ROW(),2)</formula>
    </cfRule>
  </conditionalFormatting>
  <conditionalFormatting sqref="L69">
    <cfRule type="expression" dxfId="771" priority="374">
      <formula>MOD(ROW(),2)</formula>
    </cfRule>
  </conditionalFormatting>
  <conditionalFormatting sqref="L69">
    <cfRule type="expression" dxfId="770" priority="373">
      <formula>MOD(ROW(),2)</formula>
    </cfRule>
  </conditionalFormatting>
  <conditionalFormatting sqref="L70">
    <cfRule type="expression" dxfId="769" priority="372">
      <formula>MOD(ROW(),2)</formula>
    </cfRule>
  </conditionalFormatting>
  <conditionalFormatting sqref="L75">
    <cfRule type="expression" dxfId="768" priority="371">
      <formula>MOD(ROW(),2)</formula>
    </cfRule>
  </conditionalFormatting>
  <conditionalFormatting sqref="L76">
    <cfRule type="expression" dxfId="767" priority="370">
      <formula>MOD(ROW(),2)</formula>
    </cfRule>
  </conditionalFormatting>
  <conditionalFormatting sqref="L74">
    <cfRule type="expression" dxfId="766" priority="369">
      <formula>MOD(ROW(),2)</formula>
    </cfRule>
  </conditionalFormatting>
  <conditionalFormatting sqref="L79:L84">
    <cfRule type="expression" dxfId="765" priority="368">
      <formula>MOD(ROW(),2)</formula>
    </cfRule>
  </conditionalFormatting>
  <conditionalFormatting sqref="L87">
    <cfRule type="expression" dxfId="764" priority="367">
      <formula>MOD(ROW(),2)</formula>
    </cfRule>
  </conditionalFormatting>
  <conditionalFormatting sqref="L68:L70">
    <cfRule type="expression" dxfId="763" priority="366">
      <formula>MOD(ROW(),2)</formula>
    </cfRule>
  </conditionalFormatting>
  <conditionalFormatting sqref="L68:L70">
    <cfRule type="expression" dxfId="762" priority="365">
      <formula>MOD(ROW(),2)</formula>
    </cfRule>
  </conditionalFormatting>
  <conditionalFormatting sqref="L68:L70">
    <cfRule type="expression" dxfId="761" priority="364">
      <formula>MOD(ROW(),2)</formula>
    </cfRule>
  </conditionalFormatting>
  <conditionalFormatting sqref="E36:E38">
    <cfRule type="expression" dxfId="760" priority="245">
      <formula>MOD(ROW(),2)</formula>
    </cfRule>
  </conditionalFormatting>
  <conditionalFormatting sqref="D36:D38">
    <cfRule type="expression" dxfId="759" priority="243">
      <formula>MOD(ROW(),2)</formula>
    </cfRule>
  </conditionalFormatting>
  <conditionalFormatting sqref="L68:L70">
    <cfRule type="expression" dxfId="758" priority="351">
      <formula>MOD(ROW(),2)</formula>
    </cfRule>
  </conditionalFormatting>
  <conditionalFormatting sqref="L68:L70">
    <cfRule type="expression" dxfId="757" priority="350">
      <formula>MOD(ROW(),2)</formula>
    </cfRule>
  </conditionalFormatting>
  <conditionalFormatting sqref="D5">
    <cfRule type="cellIs" dxfId="756" priority="347" operator="equal">
      <formula>0</formula>
    </cfRule>
  </conditionalFormatting>
  <conditionalFormatting sqref="L83:M83">
    <cfRule type="expression" dxfId="755" priority="268">
      <formula>MOD(ROW(),2)</formula>
    </cfRule>
  </conditionalFormatting>
  <conditionalFormatting sqref="L84:M84">
    <cfRule type="expression" dxfId="754" priority="267">
      <formula>MOD(ROW(),2)</formula>
    </cfRule>
  </conditionalFormatting>
  <conditionalFormatting sqref="E6:E11">
    <cfRule type="cellIs" dxfId="753" priority="346" operator="equal">
      <formula>0</formula>
    </cfRule>
  </conditionalFormatting>
  <conditionalFormatting sqref="D6:D11">
    <cfRule type="expression" dxfId="752" priority="343">
      <formula>MOD(ROW(),2)</formula>
    </cfRule>
  </conditionalFormatting>
  <conditionalFormatting sqref="D6:D11">
    <cfRule type="cellIs" dxfId="751" priority="342" operator="equal">
      <formula>0</formula>
    </cfRule>
  </conditionalFormatting>
  <conditionalFormatting sqref="E14:E24">
    <cfRule type="cellIs" dxfId="750" priority="341" operator="equal">
      <formula>0</formula>
    </cfRule>
  </conditionalFormatting>
  <conditionalFormatting sqref="E14:E24">
    <cfRule type="expression" dxfId="749" priority="340">
      <formula>MOD(ROW(),2)</formula>
    </cfRule>
  </conditionalFormatting>
  <conditionalFormatting sqref="D14:D24">
    <cfRule type="expression" dxfId="748" priority="338">
      <formula>MOD(ROW(),2)</formula>
    </cfRule>
  </conditionalFormatting>
  <conditionalFormatting sqref="D14:D24">
    <cfRule type="cellIs" dxfId="747" priority="337" operator="equal">
      <formula>0</formula>
    </cfRule>
  </conditionalFormatting>
  <conditionalFormatting sqref="E27:E29">
    <cfRule type="cellIs" dxfId="746" priority="336" operator="equal">
      <formula>0</formula>
    </cfRule>
  </conditionalFormatting>
  <conditionalFormatting sqref="E27:E29">
    <cfRule type="expression" dxfId="745" priority="335">
      <formula>MOD(ROW(),2)</formula>
    </cfRule>
  </conditionalFormatting>
  <conditionalFormatting sqref="D27:D29">
    <cfRule type="expression" dxfId="744" priority="333">
      <formula>MOD(ROW(),2)</formula>
    </cfRule>
  </conditionalFormatting>
  <conditionalFormatting sqref="D27:D29">
    <cfRule type="cellIs" dxfId="743" priority="332" operator="equal">
      <formula>0</formula>
    </cfRule>
  </conditionalFormatting>
  <conditionalFormatting sqref="E41">
    <cfRule type="cellIs" dxfId="742" priority="330" operator="equal">
      <formula>0</formula>
    </cfRule>
  </conditionalFormatting>
  <conditionalFormatting sqref="E41">
    <cfRule type="expression" dxfId="741" priority="329">
      <formula>MOD(ROW(),2)</formula>
    </cfRule>
  </conditionalFormatting>
  <conditionalFormatting sqref="D41">
    <cfRule type="expression" dxfId="740" priority="327">
      <formula>MOD(ROW(),2)</formula>
    </cfRule>
  </conditionalFormatting>
  <conditionalFormatting sqref="D41">
    <cfRule type="cellIs" dxfId="739" priority="326" operator="equal">
      <formula>0</formula>
    </cfRule>
  </conditionalFormatting>
  <conditionalFormatting sqref="E45:E48">
    <cfRule type="cellIs" dxfId="738" priority="325" operator="equal">
      <formula>0</formula>
    </cfRule>
  </conditionalFormatting>
  <conditionalFormatting sqref="D45:D48">
    <cfRule type="cellIs" dxfId="737" priority="321" operator="equal">
      <formula>0</formula>
    </cfRule>
  </conditionalFormatting>
  <conditionalFormatting sqref="E52:E55">
    <cfRule type="cellIs" dxfId="736" priority="320" operator="equal">
      <formula>0</formula>
    </cfRule>
  </conditionalFormatting>
  <conditionalFormatting sqref="D52:D55">
    <cfRule type="cellIs" dxfId="735" priority="316" operator="equal">
      <formula>0</formula>
    </cfRule>
  </conditionalFormatting>
  <conditionalFormatting sqref="E58:E65">
    <cfRule type="cellIs" dxfId="734" priority="315" operator="equal">
      <formula>0</formula>
    </cfRule>
  </conditionalFormatting>
  <conditionalFormatting sqref="D58:D65">
    <cfRule type="cellIs" dxfId="733" priority="311" operator="equal">
      <formula>0</formula>
    </cfRule>
  </conditionalFormatting>
  <conditionalFormatting sqref="E68:E69">
    <cfRule type="cellIs" dxfId="732" priority="310" operator="equal">
      <formula>0</formula>
    </cfRule>
  </conditionalFormatting>
  <conditionalFormatting sqref="D68:D69">
    <cfRule type="cellIs" dxfId="731" priority="306" operator="equal">
      <formula>0</formula>
    </cfRule>
  </conditionalFormatting>
  <conditionalFormatting sqref="E73:E74">
    <cfRule type="cellIs" dxfId="730" priority="305" operator="equal">
      <formula>0</formula>
    </cfRule>
  </conditionalFormatting>
  <conditionalFormatting sqref="D73:D74">
    <cfRule type="cellIs" dxfId="729" priority="301" operator="equal">
      <formula>0</formula>
    </cfRule>
  </conditionalFormatting>
  <conditionalFormatting sqref="E79:E80">
    <cfRule type="cellIs" dxfId="728" priority="300" operator="equal">
      <formula>0</formula>
    </cfRule>
  </conditionalFormatting>
  <conditionalFormatting sqref="D79:D80">
    <cfRule type="cellIs" dxfId="727" priority="296" operator="equal">
      <formula>0</formula>
    </cfRule>
  </conditionalFormatting>
  <conditionalFormatting sqref="E83:E86">
    <cfRule type="cellIs" dxfId="726" priority="295" operator="equal">
      <formula>0</formula>
    </cfRule>
  </conditionalFormatting>
  <conditionalFormatting sqref="D83:D86">
    <cfRule type="cellIs" dxfId="725" priority="291" operator="equal">
      <formula>0</formula>
    </cfRule>
  </conditionalFormatting>
  <conditionalFormatting sqref="L81:M81">
    <cfRule type="expression" dxfId="724" priority="270">
      <formula>MOD(ROW(),2)</formula>
    </cfRule>
  </conditionalFormatting>
  <conditionalFormatting sqref="L82:M82">
    <cfRule type="expression" dxfId="723" priority="269">
      <formula>MOD(ROW(),2)</formula>
    </cfRule>
  </conditionalFormatting>
  <conditionalFormatting sqref="L87:M87">
    <cfRule type="expression" dxfId="722" priority="266">
      <formula>MOD(ROW(),2)</formula>
    </cfRule>
  </conditionalFormatting>
  <conditionalFormatting sqref="G7:G10">
    <cfRule type="expression" dxfId="721" priority="264">
      <formula>MOD(ROW(),2)</formula>
    </cfRule>
  </conditionalFormatting>
  <conditionalFormatting sqref="G27:G29">
    <cfRule type="expression" dxfId="720" priority="263">
      <formula>MOD(ROW(),2)</formula>
    </cfRule>
  </conditionalFormatting>
  <conditionalFormatting sqref="G14:G24">
    <cfRule type="expression" dxfId="719" priority="262">
      <formula>MOD(ROW(),2)</formula>
    </cfRule>
  </conditionalFormatting>
  <conditionalFormatting sqref="G5:G6">
    <cfRule type="cellIs" dxfId="718" priority="261" operator="equal">
      <formula>0</formula>
    </cfRule>
  </conditionalFormatting>
  <conditionalFormatting sqref="G5:G6">
    <cfRule type="expression" dxfId="717" priority="260">
      <formula>MOD(ROW(),2)</formula>
    </cfRule>
  </conditionalFormatting>
  <conditionalFormatting sqref="N35">
    <cfRule type="expression" dxfId="716" priority="56">
      <formula>MOD(ROW(),2)</formula>
    </cfRule>
  </conditionalFormatting>
  <conditionalFormatting sqref="G41:G42">
    <cfRule type="cellIs" dxfId="715" priority="257" operator="equal">
      <formula>0</formula>
    </cfRule>
  </conditionalFormatting>
  <conditionalFormatting sqref="G41:G42">
    <cfRule type="expression" dxfId="714" priority="256">
      <formula>MOD(ROW(),2)</formula>
    </cfRule>
  </conditionalFormatting>
  <conditionalFormatting sqref="G32:G34">
    <cfRule type="cellIs" dxfId="713" priority="254" operator="equal">
      <formula>0</formula>
    </cfRule>
  </conditionalFormatting>
  <conditionalFormatting sqref="E32:E34">
    <cfRule type="cellIs" dxfId="712" priority="253" operator="equal">
      <formula>0</formula>
    </cfRule>
  </conditionalFormatting>
  <conditionalFormatting sqref="E32:E34">
    <cfRule type="expression" dxfId="711" priority="252">
      <formula>MOD(ROW(),2)</formula>
    </cfRule>
  </conditionalFormatting>
  <conditionalFormatting sqref="D32:D34">
    <cfRule type="expression" dxfId="710" priority="251">
      <formula>MOD(ROW(),2)</formula>
    </cfRule>
  </conditionalFormatting>
  <conditionalFormatting sqref="D32:D34">
    <cfRule type="cellIs" dxfId="709" priority="250" operator="equal">
      <formula>0</formula>
    </cfRule>
  </conditionalFormatting>
  <conditionalFormatting sqref="G32:G34">
    <cfRule type="expression" dxfId="708" priority="249">
      <formula>MOD(ROW(),2)</formula>
    </cfRule>
  </conditionalFormatting>
  <conditionalFormatting sqref="A31:E31 G31">
    <cfRule type="cellIs" dxfId="707" priority="248" operator="equal">
      <formula>0</formula>
    </cfRule>
  </conditionalFormatting>
  <conditionalFormatting sqref="A36:B38 A35:E35 A39:E39 G35:G39">
    <cfRule type="cellIs" dxfId="706" priority="247" operator="equal">
      <formula>0</formula>
    </cfRule>
  </conditionalFormatting>
  <conditionalFormatting sqref="E36:E38">
    <cfRule type="cellIs" dxfId="705" priority="246" operator="equal">
      <formula>0</formula>
    </cfRule>
  </conditionalFormatting>
  <conditionalFormatting sqref="D36:D38">
    <cfRule type="cellIs" dxfId="704" priority="242" operator="equal">
      <formula>0</formula>
    </cfRule>
  </conditionalFormatting>
  <conditionalFormatting sqref="C6:C11">
    <cfRule type="expression" dxfId="703" priority="240">
      <formula>MOD(ROW(),2)</formula>
    </cfRule>
  </conditionalFormatting>
  <conditionalFormatting sqref="C14:C24">
    <cfRule type="expression" dxfId="702" priority="239">
      <formula>MOD(ROW(),2)</formula>
    </cfRule>
  </conditionalFormatting>
  <conditionalFormatting sqref="C27:C29">
    <cfRule type="expression" dxfId="701" priority="238">
      <formula>MOD(ROW(),2)</formula>
    </cfRule>
  </conditionalFormatting>
  <conditionalFormatting sqref="C32:C33">
    <cfRule type="expression" dxfId="700" priority="237">
      <formula>MOD(ROW(),2)</formula>
    </cfRule>
  </conditionalFormatting>
  <conditionalFormatting sqref="C36:C38">
    <cfRule type="expression" dxfId="699" priority="236">
      <formula>MOD(ROW(),2)</formula>
    </cfRule>
  </conditionalFormatting>
  <conditionalFormatting sqref="C41">
    <cfRule type="expression" dxfId="698" priority="235">
      <formula>MOD(ROW(),2)</formula>
    </cfRule>
  </conditionalFormatting>
  <conditionalFormatting sqref="K35">
    <cfRule type="expression" dxfId="697" priority="221">
      <formula>MOD(ROW(),2)</formula>
    </cfRule>
  </conditionalFormatting>
  <conditionalFormatting sqref="K39">
    <cfRule type="expression" dxfId="696" priority="220">
      <formula>MOD(ROW(),2)</formula>
    </cfRule>
  </conditionalFormatting>
  <conditionalFormatting sqref="K42">
    <cfRule type="expression" dxfId="695" priority="219">
      <formula>MOD(ROW(),2)</formula>
    </cfRule>
  </conditionalFormatting>
  <conditionalFormatting sqref="K45:K46">
    <cfRule type="expression" dxfId="694" priority="218">
      <formula>MOD(ROW(),2)</formula>
    </cfRule>
  </conditionalFormatting>
  <conditionalFormatting sqref="K49">
    <cfRule type="expression" dxfId="693" priority="217">
      <formula>MOD(ROW(),2)</formula>
    </cfRule>
  </conditionalFormatting>
  <conditionalFormatting sqref="K52">
    <cfRule type="expression" dxfId="692" priority="216">
      <formula>MOD(ROW(),2)</formula>
    </cfRule>
  </conditionalFormatting>
  <conditionalFormatting sqref="K56">
    <cfRule type="expression" dxfId="691" priority="215">
      <formula>MOD(ROW(),2)</formula>
    </cfRule>
  </conditionalFormatting>
  <conditionalFormatting sqref="K60:K61">
    <cfRule type="expression" dxfId="690" priority="214">
      <formula>MOD(ROW(),2)</formula>
    </cfRule>
  </conditionalFormatting>
  <conditionalFormatting sqref="K64">
    <cfRule type="expression" dxfId="689" priority="213">
      <formula>MOD(ROW(),2)</formula>
    </cfRule>
  </conditionalFormatting>
  <conditionalFormatting sqref="K67:K69">
    <cfRule type="expression" dxfId="688" priority="212">
      <formula>MOD(ROW(),2)</formula>
    </cfRule>
  </conditionalFormatting>
  <conditionalFormatting sqref="K74:K76">
    <cfRule type="expression" dxfId="687" priority="211">
      <formula>MOD(ROW(),2)</formula>
    </cfRule>
  </conditionalFormatting>
  <conditionalFormatting sqref="K79:K84">
    <cfRule type="expression" dxfId="686" priority="210">
      <formula>MOD(ROW(),2)</formula>
    </cfRule>
  </conditionalFormatting>
  <conditionalFormatting sqref="K87">
    <cfRule type="expression" dxfId="685" priority="209">
      <formula>MOD(ROW(),2)</formula>
    </cfRule>
  </conditionalFormatting>
  <conditionalFormatting sqref="F25:F26 F30 F40 F49:F51 F56:F57 F66:F67 F81:F82 F70:F72 F12:F13 F42:F44 F75:F78 F87:F90 F3:F4">
    <cfRule type="cellIs" dxfId="684" priority="208" operator="equal">
      <formula>0</formula>
    </cfRule>
  </conditionalFormatting>
  <conditionalFormatting sqref="F5">
    <cfRule type="expression" dxfId="683" priority="206">
      <formula>MOD(ROW(),2)</formula>
    </cfRule>
  </conditionalFormatting>
  <conditionalFormatting sqref="F5">
    <cfRule type="cellIs" dxfId="682" priority="205" operator="equal">
      <formula>0</formula>
    </cfRule>
  </conditionalFormatting>
  <conditionalFormatting sqref="F6:F11">
    <cfRule type="expression" dxfId="681" priority="204">
      <formula>MOD(ROW(),2)</formula>
    </cfRule>
  </conditionalFormatting>
  <conditionalFormatting sqref="F6:F11">
    <cfRule type="cellIs" dxfId="680" priority="203" operator="equal">
      <formula>0</formula>
    </cfRule>
  </conditionalFormatting>
  <conditionalFormatting sqref="F14:F24">
    <cfRule type="expression" dxfId="679" priority="202">
      <formula>MOD(ROW(),2)</formula>
    </cfRule>
  </conditionalFormatting>
  <conditionalFormatting sqref="F14:F24">
    <cfRule type="cellIs" dxfId="678" priority="201" operator="equal">
      <formula>0</formula>
    </cfRule>
  </conditionalFormatting>
  <conditionalFormatting sqref="F27:F29">
    <cfRule type="expression" dxfId="677" priority="200">
      <formula>MOD(ROW(),2)</formula>
    </cfRule>
  </conditionalFormatting>
  <conditionalFormatting sqref="F27:F29">
    <cfRule type="cellIs" dxfId="676" priority="199" operator="equal">
      <formula>0</formula>
    </cfRule>
  </conditionalFormatting>
  <conditionalFormatting sqref="F41">
    <cfRule type="expression" dxfId="675" priority="198">
      <formula>MOD(ROW(),2)</formula>
    </cfRule>
  </conditionalFormatting>
  <conditionalFormatting sqref="F41">
    <cfRule type="cellIs" dxfId="674" priority="197" operator="equal">
      <formula>0</formula>
    </cfRule>
  </conditionalFormatting>
  <conditionalFormatting sqref="F45:F48">
    <cfRule type="cellIs" dxfId="673" priority="195" operator="equal">
      <formula>0</formula>
    </cfRule>
  </conditionalFormatting>
  <conditionalFormatting sqref="F52:F55">
    <cfRule type="cellIs" dxfId="672" priority="193" operator="equal">
      <formula>0</formula>
    </cfRule>
  </conditionalFormatting>
  <conditionalFormatting sqref="F58:F65">
    <cfRule type="cellIs" dxfId="671" priority="191" operator="equal">
      <formula>0</formula>
    </cfRule>
  </conditionalFormatting>
  <conditionalFormatting sqref="F68:F69">
    <cfRule type="cellIs" dxfId="670" priority="189" operator="equal">
      <formula>0</formula>
    </cfRule>
  </conditionalFormatting>
  <conditionalFormatting sqref="F73:F74">
    <cfRule type="cellIs" dxfId="669" priority="187" operator="equal">
      <formula>0</formula>
    </cfRule>
  </conditionalFormatting>
  <conditionalFormatting sqref="F79:F80">
    <cfRule type="cellIs" dxfId="668" priority="185" operator="equal">
      <formula>0</formula>
    </cfRule>
  </conditionalFormatting>
  <conditionalFormatting sqref="F83:F86">
    <cfRule type="cellIs" dxfId="667" priority="183" operator="equal">
      <formula>0</formula>
    </cfRule>
  </conditionalFormatting>
  <conditionalFormatting sqref="F32:F34">
    <cfRule type="expression" dxfId="666" priority="182">
      <formula>MOD(ROW(),2)</formula>
    </cfRule>
  </conditionalFormatting>
  <conditionalFormatting sqref="F32:F34">
    <cfRule type="cellIs" dxfId="665" priority="181" operator="equal">
      <formula>0</formula>
    </cfRule>
  </conditionalFormatting>
  <conditionalFormatting sqref="F31">
    <cfRule type="cellIs" dxfId="664" priority="180" operator="equal">
      <formula>0</formula>
    </cfRule>
  </conditionalFormatting>
  <conditionalFormatting sqref="F35 F39">
    <cfRule type="cellIs" dxfId="663" priority="179" operator="equal">
      <formula>0</formula>
    </cfRule>
  </conditionalFormatting>
  <conditionalFormatting sqref="F36:F38">
    <cfRule type="cellIs" dxfId="662" priority="177" operator="equal">
      <formula>0</formula>
    </cfRule>
  </conditionalFormatting>
  <conditionalFormatting sqref="L35">
    <cfRule type="expression" dxfId="661" priority="173">
      <formula>MOD(ROW(),2)</formula>
    </cfRule>
  </conditionalFormatting>
  <conditionalFormatting sqref="L35">
    <cfRule type="expression" dxfId="660" priority="172">
      <formula>MOD(ROW(),2)</formula>
    </cfRule>
  </conditionalFormatting>
  <conditionalFormatting sqref="L35">
    <cfRule type="expression" dxfId="659" priority="171">
      <formula>MOD(ROW(),2)</formula>
    </cfRule>
  </conditionalFormatting>
  <conditionalFormatting sqref="L35">
    <cfRule type="expression" dxfId="658" priority="170">
      <formula>MOD(ROW(),2)</formula>
    </cfRule>
  </conditionalFormatting>
  <conditionalFormatting sqref="L39">
    <cfRule type="expression" dxfId="657" priority="169">
      <formula>MOD(ROW(),2)</formula>
    </cfRule>
  </conditionalFormatting>
  <conditionalFormatting sqref="L39">
    <cfRule type="expression" dxfId="656" priority="168">
      <formula>MOD(ROW(),2)</formula>
    </cfRule>
  </conditionalFormatting>
  <conditionalFormatting sqref="L42">
    <cfRule type="expression" dxfId="655" priority="167">
      <formula>MOD(ROW(),2)</formula>
    </cfRule>
  </conditionalFormatting>
  <conditionalFormatting sqref="L42">
    <cfRule type="expression" dxfId="654" priority="166">
      <formula>MOD(ROW(),2)</formula>
    </cfRule>
  </conditionalFormatting>
  <conditionalFormatting sqref="L45">
    <cfRule type="expression" dxfId="653" priority="165">
      <formula>MOD(ROW(),2)</formula>
    </cfRule>
  </conditionalFormatting>
  <conditionalFormatting sqref="L45">
    <cfRule type="expression" dxfId="652" priority="164">
      <formula>MOD(ROW(),2)</formula>
    </cfRule>
  </conditionalFormatting>
  <conditionalFormatting sqref="L46">
    <cfRule type="expression" dxfId="651" priority="163">
      <formula>MOD(ROW(),2)</formula>
    </cfRule>
  </conditionalFormatting>
  <conditionalFormatting sqref="L46">
    <cfRule type="expression" dxfId="650" priority="162">
      <formula>MOD(ROW(),2)</formula>
    </cfRule>
  </conditionalFormatting>
  <conditionalFormatting sqref="L49">
    <cfRule type="expression" dxfId="649" priority="161">
      <formula>MOD(ROW(),2)</formula>
    </cfRule>
  </conditionalFormatting>
  <conditionalFormatting sqref="L49">
    <cfRule type="expression" dxfId="648" priority="160">
      <formula>MOD(ROW(),2)</formula>
    </cfRule>
  </conditionalFormatting>
  <conditionalFormatting sqref="L52">
    <cfRule type="expression" dxfId="647" priority="159">
      <formula>MOD(ROW(),2)</formula>
    </cfRule>
  </conditionalFormatting>
  <conditionalFormatting sqref="L52">
    <cfRule type="expression" dxfId="646" priority="158">
      <formula>MOD(ROW(),2)</formula>
    </cfRule>
  </conditionalFormatting>
  <conditionalFormatting sqref="L56">
    <cfRule type="expression" dxfId="645" priority="157">
      <formula>MOD(ROW(),2)</formula>
    </cfRule>
  </conditionalFormatting>
  <conditionalFormatting sqref="L56">
    <cfRule type="expression" dxfId="644" priority="156">
      <formula>MOD(ROW(),2)</formula>
    </cfRule>
  </conditionalFormatting>
  <conditionalFormatting sqref="L60">
    <cfRule type="expression" dxfId="643" priority="155">
      <formula>MOD(ROW(),2)</formula>
    </cfRule>
  </conditionalFormatting>
  <conditionalFormatting sqref="L60">
    <cfRule type="expression" dxfId="642" priority="154">
      <formula>MOD(ROW(),2)</formula>
    </cfRule>
  </conditionalFormatting>
  <conditionalFormatting sqref="L61">
    <cfRule type="expression" dxfId="641" priority="153">
      <formula>MOD(ROW(),2)</formula>
    </cfRule>
  </conditionalFormatting>
  <conditionalFormatting sqref="L61">
    <cfRule type="expression" dxfId="640" priority="152">
      <formula>MOD(ROW(),2)</formula>
    </cfRule>
  </conditionalFormatting>
  <conditionalFormatting sqref="L64">
    <cfRule type="expression" dxfId="639" priority="151">
      <formula>MOD(ROW(),2)</formula>
    </cfRule>
  </conditionalFormatting>
  <conditionalFormatting sqref="L64">
    <cfRule type="expression" dxfId="638" priority="150">
      <formula>MOD(ROW(),2)</formula>
    </cfRule>
  </conditionalFormatting>
  <conditionalFormatting sqref="L67">
    <cfRule type="expression" dxfId="637" priority="149">
      <formula>MOD(ROW(),2)</formula>
    </cfRule>
  </conditionalFormatting>
  <conditionalFormatting sqref="L67">
    <cfRule type="expression" dxfId="636" priority="148">
      <formula>MOD(ROW(),2)</formula>
    </cfRule>
  </conditionalFormatting>
  <conditionalFormatting sqref="L68">
    <cfRule type="expression" dxfId="635" priority="147">
      <formula>MOD(ROW(),2)</formula>
    </cfRule>
  </conditionalFormatting>
  <conditionalFormatting sqref="L68">
    <cfRule type="expression" dxfId="634" priority="146">
      <formula>MOD(ROW(),2)</formula>
    </cfRule>
  </conditionalFormatting>
  <conditionalFormatting sqref="L69">
    <cfRule type="expression" dxfId="633" priority="145">
      <formula>MOD(ROW(),2)</formula>
    </cfRule>
  </conditionalFormatting>
  <conditionalFormatting sqref="L69">
    <cfRule type="expression" dxfId="632" priority="144">
      <formula>MOD(ROW(),2)</formula>
    </cfRule>
  </conditionalFormatting>
  <conditionalFormatting sqref="L74">
    <cfRule type="expression" dxfId="631" priority="143">
      <formula>MOD(ROW(),2)</formula>
    </cfRule>
  </conditionalFormatting>
  <conditionalFormatting sqref="L74">
    <cfRule type="expression" dxfId="630" priority="142">
      <formula>MOD(ROW(),2)</formula>
    </cfRule>
  </conditionalFormatting>
  <conditionalFormatting sqref="L75">
    <cfRule type="expression" dxfId="629" priority="141">
      <formula>MOD(ROW(),2)</formula>
    </cfRule>
  </conditionalFormatting>
  <conditionalFormatting sqref="L75">
    <cfRule type="expression" dxfId="628" priority="140">
      <formula>MOD(ROW(),2)</formula>
    </cfRule>
  </conditionalFormatting>
  <conditionalFormatting sqref="L76">
    <cfRule type="expression" dxfId="627" priority="139">
      <formula>MOD(ROW(),2)</formula>
    </cfRule>
  </conditionalFormatting>
  <conditionalFormatting sqref="L76">
    <cfRule type="expression" dxfId="626" priority="138">
      <formula>MOD(ROW(),2)</formula>
    </cfRule>
  </conditionalFormatting>
  <conditionalFormatting sqref="L79">
    <cfRule type="expression" dxfId="625" priority="137">
      <formula>MOD(ROW(),2)</formula>
    </cfRule>
  </conditionalFormatting>
  <conditionalFormatting sqref="L79">
    <cfRule type="expression" dxfId="624" priority="136">
      <formula>MOD(ROW(),2)</formula>
    </cfRule>
  </conditionalFormatting>
  <conditionalFormatting sqref="L80">
    <cfRule type="expression" dxfId="623" priority="135">
      <formula>MOD(ROW(),2)</formula>
    </cfRule>
  </conditionalFormatting>
  <conditionalFormatting sqref="L80">
    <cfRule type="expression" dxfId="622" priority="134">
      <formula>MOD(ROW(),2)</formula>
    </cfRule>
  </conditionalFormatting>
  <conditionalFormatting sqref="L81">
    <cfRule type="expression" dxfId="621" priority="133">
      <formula>MOD(ROW(),2)</formula>
    </cfRule>
  </conditionalFormatting>
  <conditionalFormatting sqref="L81">
    <cfRule type="expression" dxfId="620" priority="132">
      <formula>MOD(ROW(),2)</formula>
    </cfRule>
  </conditionalFormatting>
  <conditionalFormatting sqref="L82">
    <cfRule type="expression" dxfId="619" priority="131">
      <formula>MOD(ROW(),2)</formula>
    </cfRule>
  </conditionalFormatting>
  <conditionalFormatting sqref="L82">
    <cfRule type="expression" dxfId="618" priority="130">
      <formula>MOD(ROW(),2)</formula>
    </cfRule>
  </conditionalFormatting>
  <conditionalFormatting sqref="L83">
    <cfRule type="expression" dxfId="617" priority="129">
      <formula>MOD(ROW(),2)</formula>
    </cfRule>
  </conditionalFormatting>
  <conditionalFormatting sqref="L83">
    <cfRule type="expression" dxfId="616" priority="128">
      <formula>MOD(ROW(),2)</formula>
    </cfRule>
  </conditionalFormatting>
  <conditionalFormatting sqref="L84">
    <cfRule type="expression" dxfId="615" priority="127">
      <formula>MOD(ROW(),2)</formula>
    </cfRule>
  </conditionalFormatting>
  <conditionalFormatting sqref="L84">
    <cfRule type="expression" dxfId="614" priority="126">
      <formula>MOD(ROW(),2)</formula>
    </cfRule>
  </conditionalFormatting>
  <conditionalFormatting sqref="L87">
    <cfRule type="expression" dxfId="613" priority="125">
      <formula>MOD(ROW(),2)</formula>
    </cfRule>
  </conditionalFormatting>
  <conditionalFormatting sqref="L87">
    <cfRule type="expression" dxfId="612" priority="124">
      <formula>MOD(ROW(),2)</formula>
    </cfRule>
  </conditionalFormatting>
  <conditionalFormatting sqref="N3:N112">
    <cfRule type="cellIs" dxfId="611" priority="123" operator="equal">
      <formula>0</formula>
    </cfRule>
  </conditionalFormatting>
  <conditionalFormatting sqref="N56">
    <cfRule type="expression" dxfId="610" priority="121">
      <formula>MOD(ROW(),2)</formula>
    </cfRule>
  </conditionalFormatting>
  <conditionalFormatting sqref="N60">
    <cfRule type="expression" dxfId="609" priority="120">
      <formula>MOD(ROW(),2)</formula>
    </cfRule>
  </conditionalFormatting>
  <conditionalFormatting sqref="N61">
    <cfRule type="expression" dxfId="608" priority="119">
      <formula>MOD(ROW(),2)</formula>
    </cfRule>
  </conditionalFormatting>
  <conditionalFormatting sqref="N64">
    <cfRule type="expression" dxfId="607" priority="118">
      <formula>MOD(ROW(),2)</formula>
    </cfRule>
  </conditionalFormatting>
  <conditionalFormatting sqref="N67">
    <cfRule type="expression" dxfId="606" priority="117">
      <formula>MOD(ROW(),2)</formula>
    </cfRule>
  </conditionalFormatting>
  <conditionalFormatting sqref="N68:N70">
    <cfRule type="expression" dxfId="605" priority="116">
      <formula>MOD(ROW(),2)</formula>
    </cfRule>
  </conditionalFormatting>
  <conditionalFormatting sqref="N69">
    <cfRule type="expression" dxfId="604" priority="115">
      <formula>MOD(ROW(),2)</formula>
    </cfRule>
  </conditionalFormatting>
  <conditionalFormatting sqref="N70">
    <cfRule type="expression" dxfId="603" priority="114">
      <formula>MOD(ROW(),2)</formula>
    </cfRule>
  </conditionalFormatting>
  <conditionalFormatting sqref="N74">
    <cfRule type="expression" dxfId="602" priority="113">
      <formula>MOD(ROW(),2)</formula>
    </cfRule>
  </conditionalFormatting>
  <conditionalFormatting sqref="N75">
    <cfRule type="expression" dxfId="601" priority="112">
      <formula>MOD(ROW(),2)</formula>
    </cfRule>
  </conditionalFormatting>
  <conditionalFormatting sqref="N76">
    <cfRule type="expression" dxfId="600" priority="111">
      <formula>MOD(ROW(),2)</formula>
    </cfRule>
  </conditionalFormatting>
  <conditionalFormatting sqref="N87">
    <cfRule type="expression" dxfId="599" priority="110">
      <formula>MOD(ROW(),2)</formula>
    </cfRule>
  </conditionalFormatting>
  <conditionalFormatting sqref="N42">
    <cfRule type="expression" dxfId="598" priority="107">
      <formula>MOD(ROW(),2)</formula>
    </cfRule>
  </conditionalFormatting>
  <conditionalFormatting sqref="N45">
    <cfRule type="expression" dxfId="597" priority="106">
      <formula>MOD(ROW(),2)</formula>
    </cfRule>
  </conditionalFormatting>
  <conditionalFormatting sqref="N46">
    <cfRule type="expression" dxfId="596" priority="105">
      <formula>MOD(ROW(),2)</formula>
    </cfRule>
  </conditionalFormatting>
  <conditionalFormatting sqref="N35">
    <cfRule type="expression" dxfId="595" priority="109">
      <formula>MOD(ROW(),2)</formula>
    </cfRule>
  </conditionalFormatting>
  <conditionalFormatting sqref="N39">
    <cfRule type="expression" dxfId="594" priority="108">
      <formula>MOD(ROW(),2)</formula>
    </cfRule>
  </conditionalFormatting>
  <conditionalFormatting sqref="N49">
    <cfRule type="expression" dxfId="593" priority="104">
      <formula>MOD(ROW(),2)</formula>
    </cfRule>
  </conditionalFormatting>
  <conditionalFormatting sqref="N52">
    <cfRule type="expression" dxfId="592" priority="103">
      <formula>MOD(ROW(),2)</formula>
    </cfRule>
  </conditionalFormatting>
  <conditionalFormatting sqref="N56">
    <cfRule type="expression" dxfId="591" priority="102">
      <formula>MOD(ROW(),2)</formula>
    </cfRule>
  </conditionalFormatting>
  <conditionalFormatting sqref="N60">
    <cfRule type="expression" dxfId="590" priority="101">
      <formula>MOD(ROW(),2)</formula>
    </cfRule>
  </conditionalFormatting>
  <conditionalFormatting sqref="N61">
    <cfRule type="expression" dxfId="589" priority="100">
      <formula>MOD(ROW(),2)</formula>
    </cfRule>
  </conditionalFormatting>
  <conditionalFormatting sqref="N64">
    <cfRule type="expression" dxfId="588" priority="99">
      <formula>MOD(ROW(),2)</formula>
    </cfRule>
  </conditionalFormatting>
  <conditionalFormatting sqref="N67">
    <cfRule type="expression" dxfId="587" priority="98">
      <formula>MOD(ROW(),2)</formula>
    </cfRule>
  </conditionalFormatting>
  <conditionalFormatting sqref="N68:N70">
    <cfRule type="expression" dxfId="586" priority="97">
      <formula>MOD(ROW(),2)</formula>
    </cfRule>
  </conditionalFormatting>
  <conditionalFormatting sqref="N69">
    <cfRule type="expression" dxfId="585" priority="96">
      <formula>MOD(ROW(),2)</formula>
    </cfRule>
  </conditionalFormatting>
  <conditionalFormatting sqref="N69">
    <cfRule type="expression" dxfId="584" priority="95">
      <formula>MOD(ROW(),2)</formula>
    </cfRule>
  </conditionalFormatting>
  <conditionalFormatting sqref="N70">
    <cfRule type="expression" dxfId="583" priority="94">
      <formula>MOD(ROW(),2)</formula>
    </cfRule>
  </conditionalFormatting>
  <conditionalFormatting sqref="N75">
    <cfRule type="expression" dxfId="582" priority="93">
      <formula>MOD(ROW(),2)</formula>
    </cfRule>
  </conditionalFormatting>
  <conditionalFormatting sqref="N76">
    <cfRule type="expression" dxfId="581" priority="92">
      <formula>MOD(ROW(),2)</formula>
    </cfRule>
  </conditionalFormatting>
  <conditionalFormatting sqref="N74">
    <cfRule type="expression" dxfId="580" priority="91">
      <formula>MOD(ROW(),2)</formula>
    </cfRule>
  </conditionalFormatting>
  <conditionalFormatting sqref="N79:N84">
    <cfRule type="expression" dxfId="579" priority="90">
      <formula>MOD(ROW(),2)</formula>
    </cfRule>
  </conditionalFormatting>
  <conditionalFormatting sqref="N87">
    <cfRule type="expression" dxfId="578" priority="89">
      <formula>MOD(ROW(),2)</formula>
    </cfRule>
  </conditionalFormatting>
  <conditionalFormatting sqref="N68:N70">
    <cfRule type="expression" dxfId="577" priority="88">
      <formula>MOD(ROW(),2)</formula>
    </cfRule>
  </conditionalFormatting>
  <conditionalFormatting sqref="N68:N70">
    <cfRule type="expression" dxfId="576" priority="87">
      <formula>MOD(ROW(),2)</formula>
    </cfRule>
  </conditionalFormatting>
  <conditionalFormatting sqref="N68:N70">
    <cfRule type="expression" dxfId="575" priority="86">
      <formula>MOD(ROW(),2)</formula>
    </cfRule>
  </conditionalFormatting>
  <conditionalFormatting sqref="N68:N70">
    <cfRule type="expression" dxfId="574" priority="85">
      <formula>MOD(ROW(),2)</formula>
    </cfRule>
  </conditionalFormatting>
  <conditionalFormatting sqref="N68:N70">
    <cfRule type="expression" dxfId="573" priority="84">
      <formula>MOD(ROW(),2)</formula>
    </cfRule>
  </conditionalFormatting>
  <conditionalFormatting sqref="N83">
    <cfRule type="expression" dxfId="572" priority="61">
      <formula>MOD(ROW(),2)</formula>
    </cfRule>
  </conditionalFormatting>
  <conditionalFormatting sqref="N84">
    <cfRule type="expression" dxfId="571" priority="60">
      <formula>MOD(ROW(),2)</formula>
    </cfRule>
  </conditionalFormatting>
  <conditionalFormatting sqref="N35">
    <cfRule type="expression" dxfId="570" priority="83">
      <formula>MOD(ROW(),2)</formula>
    </cfRule>
  </conditionalFormatting>
  <conditionalFormatting sqref="N39">
    <cfRule type="expression" dxfId="569" priority="82">
      <formula>MOD(ROW(),2)</formula>
    </cfRule>
  </conditionalFormatting>
  <conditionalFormatting sqref="N42">
    <cfRule type="expression" dxfId="568" priority="81">
      <formula>MOD(ROW(),2)</formula>
    </cfRule>
  </conditionalFormatting>
  <conditionalFormatting sqref="N45">
    <cfRule type="expression" dxfId="567" priority="80">
      <formula>MOD(ROW(),2)</formula>
    </cfRule>
  </conditionalFormatting>
  <conditionalFormatting sqref="N46">
    <cfRule type="expression" dxfId="566" priority="79">
      <formula>MOD(ROW(),2)</formula>
    </cfRule>
  </conditionalFormatting>
  <conditionalFormatting sqref="N49">
    <cfRule type="expression" dxfId="565" priority="78">
      <formula>MOD(ROW(),2)</formula>
    </cfRule>
  </conditionalFormatting>
  <conditionalFormatting sqref="N52">
    <cfRule type="expression" dxfId="564" priority="77">
      <formula>MOD(ROW(),2)</formula>
    </cfRule>
  </conditionalFormatting>
  <conditionalFormatting sqref="N56">
    <cfRule type="expression" dxfId="563" priority="76">
      <formula>MOD(ROW(),2)</formula>
    </cfRule>
  </conditionalFormatting>
  <conditionalFormatting sqref="N60">
    <cfRule type="expression" dxfId="562" priority="75">
      <formula>MOD(ROW(),2)</formula>
    </cfRule>
  </conditionalFormatting>
  <conditionalFormatting sqref="N61">
    <cfRule type="expression" dxfId="561" priority="74">
      <formula>MOD(ROW(),2)</formula>
    </cfRule>
  </conditionalFormatting>
  <conditionalFormatting sqref="N64">
    <cfRule type="expression" dxfId="560" priority="73">
      <formula>MOD(ROW(),2)</formula>
    </cfRule>
  </conditionalFormatting>
  <conditionalFormatting sqref="N67">
    <cfRule type="expression" dxfId="559" priority="72">
      <formula>MOD(ROW(),2)</formula>
    </cfRule>
  </conditionalFormatting>
  <conditionalFormatting sqref="N68">
    <cfRule type="expression" dxfId="558" priority="71">
      <formula>MOD(ROW(),2)</formula>
    </cfRule>
  </conditionalFormatting>
  <conditionalFormatting sqref="N69">
    <cfRule type="expression" dxfId="557" priority="70">
      <formula>MOD(ROW(),2)</formula>
    </cfRule>
  </conditionalFormatting>
  <conditionalFormatting sqref="N70">
    <cfRule type="expression" dxfId="556" priority="69">
      <formula>MOD(ROW(),2)</formula>
    </cfRule>
  </conditionalFormatting>
  <conditionalFormatting sqref="N74">
    <cfRule type="expression" dxfId="555" priority="68">
      <formula>MOD(ROW(),2)</formula>
    </cfRule>
  </conditionalFormatting>
  <conditionalFormatting sqref="N75">
    <cfRule type="expression" dxfId="554" priority="67">
      <formula>MOD(ROW(),2)</formula>
    </cfRule>
  </conditionalFormatting>
  <conditionalFormatting sqref="N76">
    <cfRule type="expression" dxfId="553" priority="66">
      <formula>MOD(ROW(),2)</formula>
    </cfRule>
  </conditionalFormatting>
  <conditionalFormatting sqref="N79">
    <cfRule type="expression" dxfId="552" priority="65">
      <formula>MOD(ROW(),2)</formula>
    </cfRule>
  </conditionalFormatting>
  <conditionalFormatting sqref="N80">
    <cfRule type="expression" dxfId="551" priority="64">
      <formula>MOD(ROW(),2)</formula>
    </cfRule>
  </conditionalFormatting>
  <conditionalFormatting sqref="N81">
    <cfRule type="expression" dxfId="550" priority="63">
      <formula>MOD(ROW(),2)</formula>
    </cfRule>
  </conditionalFormatting>
  <conditionalFormatting sqref="N82">
    <cfRule type="expression" dxfId="549" priority="62">
      <formula>MOD(ROW(),2)</formula>
    </cfRule>
  </conditionalFormatting>
  <conditionalFormatting sqref="N87">
    <cfRule type="expression" dxfId="548" priority="59">
      <formula>MOD(ROW(),2)</formula>
    </cfRule>
  </conditionalFormatting>
  <conditionalFormatting sqref="N35">
    <cfRule type="expression" dxfId="547" priority="55">
      <formula>MOD(ROW(),2)</formula>
    </cfRule>
  </conditionalFormatting>
  <conditionalFormatting sqref="N35">
    <cfRule type="expression" dxfId="546" priority="54">
      <formula>MOD(ROW(),2)</formula>
    </cfRule>
  </conditionalFormatting>
  <conditionalFormatting sqref="N35">
    <cfRule type="expression" dxfId="545" priority="53">
      <formula>MOD(ROW(),2)</formula>
    </cfRule>
  </conditionalFormatting>
  <conditionalFormatting sqref="N39">
    <cfRule type="expression" dxfId="544" priority="52">
      <formula>MOD(ROW(),2)</formula>
    </cfRule>
  </conditionalFormatting>
  <conditionalFormatting sqref="N39">
    <cfRule type="expression" dxfId="543" priority="51">
      <formula>MOD(ROW(),2)</formula>
    </cfRule>
  </conditionalFormatting>
  <conditionalFormatting sqref="N42">
    <cfRule type="expression" dxfId="542" priority="50">
      <formula>MOD(ROW(),2)</formula>
    </cfRule>
  </conditionalFormatting>
  <conditionalFormatting sqref="N42">
    <cfRule type="expression" dxfId="541" priority="49">
      <formula>MOD(ROW(),2)</formula>
    </cfRule>
  </conditionalFormatting>
  <conditionalFormatting sqref="N45">
    <cfRule type="expression" dxfId="540" priority="48">
      <formula>MOD(ROW(),2)</formula>
    </cfRule>
  </conditionalFormatting>
  <conditionalFormatting sqref="N45">
    <cfRule type="expression" dxfId="539" priority="47">
      <formula>MOD(ROW(),2)</formula>
    </cfRule>
  </conditionalFormatting>
  <conditionalFormatting sqref="N46">
    <cfRule type="expression" dxfId="538" priority="46">
      <formula>MOD(ROW(),2)</formula>
    </cfRule>
  </conditionalFormatting>
  <conditionalFormatting sqref="N46">
    <cfRule type="expression" dxfId="537" priority="45">
      <formula>MOD(ROW(),2)</formula>
    </cfRule>
  </conditionalFormatting>
  <conditionalFormatting sqref="N49">
    <cfRule type="expression" dxfId="536" priority="44">
      <formula>MOD(ROW(),2)</formula>
    </cfRule>
  </conditionalFormatting>
  <conditionalFormatting sqref="N49">
    <cfRule type="expression" dxfId="535" priority="43">
      <formula>MOD(ROW(),2)</formula>
    </cfRule>
  </conditionalFormatting>
  <conditionalFormatting sqref="N52">
    <cfRule type="expression" dxfId="534" priority="42">
      <formula>MOD(ROW(),2)</formula>
    </cfRule>
  </conditionalFormatting>
  <conditionalFormatting sqref="N52">
    <cfRule type="expression" dxfId="533" priority="41">
      <formula>MOD(ROW(),2)</formula>
    </cfRule>
  </conditionalFormatting>
  <conditionalFormatting sqref="N56">
    <cfRule type="expression" dxfId="532" priority="40">
      <formula>MOD(ROW(),2)</formula>
    </cfRule>
  </conditionalFormatting>
  <conditionalFormatting sqref="N56">
    <cfRule type="expression" dxfId="531" priority="39">
      <formula>MOD(ROW(),2)</formula>
    </cfRule>
  </conditionalFormatting>
  <conditionalFormatting sqref="N60">
    <cfRule type="expression" dxfId="530" priority="38">
      <formula>MOD(ROW(),2)</formula>
    </cfRule>
  </conditionalFormatting>
  <conditionalFormatting sqref="N60">
    <cfRule type="expression" dxfId="529" priority="37">
      <formula>MOD(ROW(),2)</formula>
    </cfRule>
  </conditionalFormatting>
  <conditionalFormatting sqref="N61">
    <cfRule type="expression" dxfId="528" priority="36">
      <formula>MOD(ROW(),2)</formula>
    </cfRule>
  </conditionalFormatting>
  <conditionalFormatting sqref="N61">
    <cfRule type="expression" dxfId="527" priority="35">
      <formula>MOD(ROW(),2)</formula>
    </cfRule>
  </conditionalFormatting>
  <conditionalFormatting sqref="N64">
    <cfRule type="expression" dxfId="526" priority="34">
      <formula>MOD(ROW(),2)</formula>
    </cfRule>
  </conditionalFormatting>
  <conditionalFormatting sqref="N64">
    <cfRule type="expression" dxfId="525" priority="33">
      <formula>MOD(ROW(),2)</formula>
    </cfRule>
  </conditionalFormatting>
  <conditionalFormatting sqref="N67">
    <cfRule type="expression" dxfId="524" priority="32">
      <formula>MOD(ROW(),2)</formula>
    </cfRule>
  </conditionalFormatting>
  <conditionalFormatting sqref="N67">
    <cfRule type="expression" dxfId="523" priority="31">
      <formula>MOD(ROW(),2)</formula>
    </cfRule>
  </conditionalFormatting>
  <conditionalFormatting sqref="N68">
    <cfRule type="expression" dxfId="522" priority="30">
      <formula>MOD(ROW(),2)</formula>
    </cfRule>
  </conditionalFormatting>
  <conditionalFormatting sqref="N68">
    <cfRule type="expression" dxfId="521" priority="29">
      <formula>MOD(ROW(),2)</formula>
    </cfRule>
  </conditionalFormatting>
  <conditionalFormatting sqref="N69">
    <cfRule type="expression" dxfId="520" priority="28">
      <formula>MOD(ROW(),2)</formula>
    </cfRule>
  </conditionalFormatting>
  <conditionalFormatting sqref="N69">
    <cfRule type="expression" dxfId="519" priority="27">
      <formula>MOD(ROW(),2)</formula>
    </cfRule>
  </conditionalFormatting>
  <conditionalFormatting sqref="N74">
    <cfRule type="expression" dxfId="518" priority="26">
      <formula>MOD(ROW(),2)</formula>
    </cfRule>
  </conditionalFormatting>
  <conditionalFormatting sqref="N74">
    <cfRule type="expression" dxfId="517" priority="25">
      <formula>MOD(ROW(),2)</formula>
    </cfRule>
  </conditionalFormatting>
  <conditionalFormatting sqref="N75">
    <cfRule type="expression" dxfId="516" priority="24">
      <formula>MOD(ROW(),2)</formula>
    </cfRule>
  </conditionalFormatting>
  <conditionalFormatting sqref="N75">
    <cfRule type="expression" dxfId="515" priority="23">
      <formula>MOD(ROW(),2)</formula>
    </cfRule>
  </conditionalFormatting>
  <conditionalFormatting sqref="N76">
    <cfRule type="expression" dxfId="514" priority="22">
      <formula>MOD(ROW(),2)</formula>
    </cfRule>
  </conditionalFormatting>
  <conditionalFormatting sqref="N76">
    <cfRule type="expression" dxfId="513" priority="21">
      <formula>MOD(ROW(),2)</formula>
    </cfRule>
  </conditionalFormatting>
  <conditionalFormatting sqref="N79">
    <cfRule type="expression" dxfId="512" priority="20">
      <formula>MOD(ROW(),2)</formula>
    </cfRule>
  </conditionalFormatting>
  <conditionalFormatting sqref="N79">
    <cfRule type="expression" dxfId="511" priority="19">
      <formula>MOD(ROW(),2)</formula>
    </cfRule>
  </conditionalFormatting>
  <conditionalFormatting sqref="N80">
    <cfRule type="expression" dxfId="510" priority="18">
      <formula>MOD(ROW(),2)</formula>
    </cfRule>
  </conditionalFormatting>
  <conditionalFormatting sqref="N80">
    <cfRule type="expression" dxfId="509" priority="17">
      <formula>MOD(ROW(),2)</formula>
    </cfRule>
  </conditionalFormatting>
  <conditionalFormatting sqref="N81">
    <cfRule type="expression" dxfId="508" priority="16">
      <formula>MOD(ROW(),2)</formula>
    </cfRule>
  </conditionalFormatting>
  <conditionalFormatting sqref="N81">
    <cfRule type="expression" dxfId="507" priority="15">
      <formula>MOD(ROW(),2)</formula>
    </cfRule>
  </conditionalFormatting>
  <conditionalFormatting sqref="N82">
    <cfRule type="expression" dxfId="506" priority="14">
      <formula>MOD(ROW(),2)</formula>
    </cfRule>
  </conditionalFormatting>
  <conditionalFormatting sqref="N82">
    <cfRule type="expression" dxfId="505" priority="13">
      <formula>MOD(ROW(),2)</formula>
    </cfRule>
  </conditionalFormatting>
  <conditionalFormatting sqref="N83">
    <cfRule type="expression" dxfId="504" priority="12">
      <formula>MOD(ROW(),2)</formula>
    </cfRule>
  </conditionalFormatting>
  <conditionalFormatting sqref="N83">
    <cfRule type="expression" dxfId="503" priority="11">
      <formula>MOD(ROW(),2)</formula>
    </cfRule>
  </conditionalFormatting>
  <conditionalFormatting sqref="N84">
    <cfRule type="expression" dxfId="502" priority="10">
      <formula>MOD(ROW(),2)</formula>
    </cfRule>
  </conditionalFormatting>
  <conditionalFormatting sqref="N84">
    <cfRule type="expression" dxfId="501" priority="9">
      <formula>MOD(ROW(),2)</formula>
    </cfRule>
  </conditionalFormatting>
  <conditionalFormatting sqref="N87">
    <cfRule type="expression" dxfId="500" priority="8">
      <formula>MOD(ROW(),2)</formula>
    </cfRule>
  </conditionalFormatting>
  <conditionalFormatting sqref="N87">
    <cfRule type="expression" dxfId="499" priority="7">
      <formula>MOD(ROW(),2)</formula>
    </cfRule>
  </conditionalFormatting>
  <conditionalFormatting sqref="A4:G42">
    <cfRule type="expression" dxfId="498" priority="6">
      <formula>MOD(ROW(),2)</formula>
    </cfRule>
  </conditionalFormatting>
  <conditionalFormatting sqref="I4:O28">
    <cfRule type="expression" dxfId="497" priority="5">
      <formula>MOD(ROW(),2)</formula>
    </cfRule>
  </conditionalFormatting>
  <conditionalFormatting sqref="I30:O32">
    <cfRule type="expression" dxfId="496" priority="4">
      <formula>MOD(ROW(),2)</formula>
    </cfRule>
  </conditionalFormatting>
  <conditionalFormatting sqref="A44:G89">
    <cfRule type="expression" dxfId="495" priority="3">
      <formula>MOD(ROW(),2)</formula>
    </cfRule>
  </conditionalFormatting>
  <conditionalFormatting sqref="I34:O52">
    <cfRule type="expression" dxfId="494" priority="2">
      <formula>MOD(ROW(),2)</formula>
    </cfRule>
  </conditionalFormatting>
  <conditionalFormatting sqref="I55:O89">
    <cfRule type="expression" dxfId="493" priority="1">
      <formula>MOD(ROW(),2)</formula>
    </cfRule>
  </conditionalFormatting>
  <printOptions horizontalCentered="1"/>
  <pageMargins left="0.39370078740157483" right="0" top="0.39370078740157483" bottom="0.39370078740157483" header="0" footer="0"/>
  <pageSetup paperSize="9" scale="5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-0.499984740745262"/>
    <pageSetUpPr fitToPage="1"/>
  </sheetPr>
  <dimension ref="A1:R55"/>
  <sheetViews>
    <sheetView zoomScale="90" zoomScaleNormal="90" workbookViewId="0">
      <selection activeCell="N5" sqref="N5:O5"/>
    </sheetView>
  </sheetViews>
  <sheetFormatPr baseColWidth="10" defaultColWidth="0" defaultRowHeight="15" zeroHeight="1" x14ac:dyDescent="0.25"/>
  <cols>
    <col min="1" max="1" width="3.7109375" customWidth="1"/>
    <col min="2" max="2" width="13.5703125" bestFit="1" customWidth="1"/>
    <col min="3" max="8" width="21.42578125" customWidth="1"/>
    <col min="9" max="9" width="9" customWidth="1"/>
    <col min="10" max="13" width="15.7109375" style="437" customWidth="1"/>
    <col min="14" max="17" width="16.7109375" style="437" customWidth="1"/>
    <col min="18" max="18" width="3.7109375" customWidth="1"/>
    <col min="19" max="16384" width="11.42578125" hidden="1"/>
  </cols>
  <sheetData>
    <row r="1" spans="1:18" ht="31.5" x14ac:dyDescent="0.25">
      <c r="A1" s="433"/>
      <c r="B1" s="879" t="s">
        <v>1124</v>
      </c>
      <c r="C1" s="879"/>
      <c r="D1" s="879"/>
      <c r="E1" s="879"/>
      <c r="F1" s="879"/>
      <c r="G1" s="879"/>
      <c r="H1" s="879"/>
      <c r="I1" s="879"/>
      <c r="J1" s="879"/>
      <c r="K1" s="879"/>
      <c r="L1" s="879"/>
      <c r="M1" s="879"/>
      <c r="N1" s="879"/>
      <c r="O1" s="880" t="s">
        <v>1117</v>
      </c>
      <c r="P1" s="880"/>
      <c r="Q1" s="496">
        <v>12</v>
      </c>
      <c r="R1" s="433"/>
    </row>
    <row r="2" spans="1:18" ht="32.25" thickBot="1" x14ac:dyDescent="0.3">
      <c r="A2" s="433"/>
      <c r="B2" s="879"/>
      <c r="C2" s="879"/>
      <c r="D2" s="879"/>
      <c r="E2" s="879"/>
      <c r="F2" s="879"/>
      <c r="G2" s="879"/>
      <c r="H2" s="879"/>
      <c r="I2" s="879"/>
      <c r="J2" s="879"/>
      <c r="K2" s="879"/>
      <c r="L2" s="879"/>
      <c r="M2" s="879"/>
      <c r="N2" s="879"/>
      <c r="O2" s="881" t="str">
        <f>VLOOKUP(Q1,'Datos de Control'!F2:G13,2)</f>
        <v>Diciembre</v>
      </c>
      <c r="P2" s="881"/>
      <c r="Q2" s="881"/>
      <c r="R2" s="433"/>
    </row>
    <row r="3" spans="1:18" ht="32.25" thickBot="1" x14ac:dyDescent="0.65">
      <c r="A3" s="433"/>
      <c r="B3" s="882" t="s">
        <v>1091</v>
      </c>
      <c r="C3" s="883"/>
      <c r="D3" s="883"/>
      <c r="E3" s="883"/>
      <c r="F3" s="883"/>
      <c r="G3" s="883"/>
      <c r="H3" s="884"/>
      <c r="I3" s="433"/>
      <c r="J3" s="852" t="s">
        <v>1108</v>
      </c>
      <c r="K3" s="853"/>
      <c r="L3" s="853"/>
      <c r="M3" s="853"/>
      <c r="N3" s="853"/>
      <c r="O3" s="853"/>
      <c r="P3" s="853"/>
      <c r="Q3" s="854"/>
      <c r="R3" s="433"/>
    </row>
    <row r="4" spans="1:18" ht="24" thickBot="1" x14ac:dyDescent="0.4">
      <c r="A4" s="433"/>
      <c r="B4" s="888" t="s">
        <v>1086</v>
      </c>
      <c r="C4" s="885" t="s">
        <v>1089</v>
      </c>
      <c r="D4" s="886"/>
      <c r="E4" s="887"/>
      <c r="F4" s="885" t="s">
        <v>100</v>
      </c>
      <c r="G4" s="886"/>
      <c r="H4" s="887"/>
      <c r="I4" s="433"/>
      <c r="J4" s="855" t="s">
        <v>1092</v>
      </c>
      <c r="K4" s="856"/>
      <c r="L4" s="856"/>
      <c r="M4" s="857"/>
      <c r="N4" s="440"/>
      <c r="O4" s="814">
        <v>-56000</v>
      </c>
      <c r="P4" s="815"/>
      <c r="Q4" s="442"/>
      <c r="R4" s="433"/>
    </row>
    <row r="5" spans="1:18" ht="19.5" thickBot="1" x14ac:dyDescent="0.35">
      <c r="A5" s="433"/>
      <c r="B5" s="889"/>
      <c r="C5" s="436" t="s">
        <v>1087</v>
      </c>
      <c r="D5" s="443" t="s">
        <v>1088</v>
      </c>
      <c r="E5" s="444" t="s">
        <v>18</v>
      </c>
      <c r="F5" s="445" t="s">
        <v>1087</v>
      </c>
      <c r="G5" s="446" t="s">
        <v>1088</v>
      </c>
      <c r="H5" s="435" t="s">
        <v>18</v>
      </c>
      <c r="I5" s="433"/>
      <c r="J5" s="816" t="s">
        <v>1093</v>
      </c>
      <c r="K5" s="817"/>
      <c r="L5" s="817"/>
      <c r="M5" s="817"/>
      <c r="N5" s="820" t="s">
        <v>1094</v>
      </c>
      <c r="O5" s="821"/>
      <c r="P5" s="820" t="s">
        <v>1095</v>
      </c>
      <c r="Q5" s="821"/>
      <c r="R5" s="433"/>
    </row>
    <row r="6" spans="1:18" ht="19.5" thickBot="1" x14ac:dyDescent="0.35">
      <c r="A6" s="433"/>
      <c r="B6" s="473" t="s">
        <v>874</v>
      </c>
      <c r="C6" s="454">
        <v>0</v>
      </c>
      <c r="D6" s="455">
        <v>0</v>
      </c>
      <c r="E6" s="474">
        <f>+C6+D6</f>
        <v>0</v>
      </c>
      <c r="F6" s="454">
        <v>0</v>
      </c>
      <c r="G6" s="455">
        <v>0</v>
      </c>
      <c r="H6" s="474">
        <f>+F6+G6</f>
        <v>0</v>
      </c>
      <c r="I6" s="433"/>
      <c r="J6" s="818"/>
      <c r="K6" s="819"/>
      <c r="L6" s="819"/>
      <c r="M6" s="819"/>
      <c r="N6" s="441" t="s">
        <v>1096</v>
      </c>
      <c r="O6" s="439" t="s">
        <v>1106</v>
      </c>
      <c r="P6" s="441" t="s">
        <v>1096</v>
      </c>
      <c r="Q6" s="439" t="s">
        <v>1107</v>
      </c>
      <c r="R6" s="433"/>
    </row>
    <row r="7" spans="1:18" ht="20.25" x14ac:dyDescent="0.3">
      <c r="A7" s="433"/>
      <c r="B7" s="475" t="s">
        <v>875</v>
      </c>
      <c r="C7" s="457">
        <v>0</v>
      </c>
      <c r="D7" s="458">
        <v>0</v>
      </c>
      <c r="E7" s="476">
        <v>0</v>
      </c>
      <c r="F7" s="457">
        <v>0</v>
      </c>
      <c r="G7" s="458">
        <v>0</v>
      </c>
      <c r="H7" s="476">
        <v>0</v>
      </c>
      <c r="I7" s="433"/>
      <c r="J7" s="858" t="s">
        <v>382</v>
      </c>
      <c r="K7" s="859"/>
      <c r="L7" s="859"/>
      <c r="M7" s="860"/>
      <c r="N7" s="479">
        <v>0</v>
      </c>
      <c r="O7" s="480">
        <v>0</v>
      </c>
      <c r="P7" s="479">
        <v>0</v>
      </c>
      <c r="Q7" s="480">
        <v>0</v>
      </c>
      <c r="R7" s="433"/>
    </row>
    <row r="8" spans="1:18" ht="20.25" x14ac:dyDescent="0.3">
      <c r="A8" s="433"/>
      <c r="B8" s="475" t="s">
        <v>876</v>
      </c>
      <c r="C8" s="457">
        <v>0</v>
      </c>
      <c r="D8" s="458">
        <v>0</v>
      </c>
      <c r="E8" s="476">
        <v>0</v>
      </c>
      <c r="F8" s="457">
        <v>0</v>
      </c>
      <c r="G8" s="458">
        <v>0</v>
      </c>
      <c r="H8" s="476">
        <v>0</v>
      </c>
      <c r="I8" s="433"/>
      <c r="J8" s="849"/>
      <c r="K8" s="850"/>
      <c r="L8" s="850"/>
      <c r="M8" s="851"/>
      <c r="N8" s="481">
        <v>0</v>
      </c>
      <c r="O8" s="482">
        <v>0</v>
      </c>
      <c r="P8" s="481">
        <v>0</v>
      </c>
      <c r="Q8" s="482">
        <v>0</v>
      </c>
      <c r="R8" s="433"/>
    </row>
    <row r="9" spans="1:18" ht="20.25" x14ac:dyDescent="0.3">
      <c r="A9" s="433"/>
      <c r="B9" s="475" t="s">
        <v>877</v>
      </c>
      <c r="C9" s="457">
        <v>0</v>
      </c>
      <c r="D9" s="458">
        <v>0</v>
      </c>
      <c r="E9" s="476">
        <v>0</v>
      </c>
      <c r="F9" s="457">
        <v>0</v>
      </c>
      <c r="G9" s="458">
        <v>0</v>
      </c>
      <c r="H9" s="476">
        <v>0</v>
      </c>
      <c r="I9" s="433"/>
      <c r="J9" s="849"/>
      <c r="K9" s="850"/>
      <c r="L9" s="850"/>
      <c r="M9" s="851"/>
      <c r="N9" s="481">
        <v>0</v>
      </c>
      <c r="O9" s="482">
        <v>0</v>
      </c>
      <c r="P9" s="481">
        <v>0</v>
      </c>
      <c r="Q9" s="482">
        <v>0</v>
      </c>
      <c r="R9" s="433"/>
    </row>
    <row r="10" spans="1:18" ht="20.25" x14ac:dyDescent="0.3">
      <c r="A10" s="433"/>
      <c r="B10" s="475" t="s">
        <v>878</v>
      </c>
      <c r="C10" s="457">
        <v>0</v>
      </c>
      <c r="D10" s="458">
        <v>0</v>
      </c>
      <c r="E10" s="476">
        <v>0</v>
      </c>
      <c r="F10" s="457">
        <v>0</v>
      </c>
      <c r="G10" s="458">
        <v>0</v>
      </c>
      <c r="H10" s="476">
        <v>0</v>
      </c>
      <c r="I10" s="433"/>
      <c r="J10" s="849"/>
      <c r="K10" s="850"/>
      <c r="L10" s="850"/>
      <c r="M10" s="851"/>
      <c r="N10" s="481">
        <v>0</v>
      </c>
      <c r="O10" s="482">
        <v>0</v>
      </c>
      <c r="P10" s="481">
        <v>0</v>
      </c>
      <c r="Q10" s="482">
        <v>0</v>
      </c>
      <c r="R10" s="433"/>
    </row>
    <row r="11" spans="1:18" ht="20.25" x14ac:dyDescent="0.3">
      <c r="A11" s="433"/>
      <c r="B11" s="475" t="s">
        <v>879</v>
      </c>
      <c r="C11" s="457">
        <v>0</v>
      </c>
      <c r="D11" s="458">
        <v>0</v>
      </c>
      <c r="E11" s="476">
        <v>0</v>
      </c>
      <c r="F11" s="457">
        <v>0</v>
      </c>
      <c r="G11" s="458">
        <v>0</v>
      </c>
      <c r="H11" s="476">
        <v>0</v>
      </c>
      <c r="I11" s="433"/>
      <c r="J11" s="849"/>
      <c r="K11" s="850"/>
      <c r="L11" s="850"/>
      <c r="M11" s="851"/>
      <c r="N11" s="481">
        <v>0</v>
      </c>
      <c r="O11" s="482">
        <v>0</v>
      </c>
      <c r="P11" s="481">
        <v>0</v>
      </c>
      <c r="Q11" s="482">
        <v>0</v>
      </c>
      <c r="R11" s="433"/>
    </row>
    <row r="12" spans="1:18" ht="20.25" x14ac:dyDescent="0.3">
      <c r="A12" s="433"/>
      <c r="B12" s="475" t="s">
        <v>880</v>
      </c>
      <c r="C12" s="457">
        <v>0</v>
      </c>
      <c r="D12" s="458">
        <v>0</v>
      </c>
      <c r="E12" s="476">
        <v>0</v>
      </c>
      <c r="F12" s="457">
        <v>0</v>
      </c>
      <c r="G12" s="458">
        <v>0</v>
      </c>
      <c r="H12" s="476">
        <v>0</v>
      </c>
      <c r="I12" s="433"/>
      <c r="J12" s="849"/>
      <c r="K12" s="850"/>
      <c r="L12" s="850"/>
      <c r="M12" s="851"/>
      <c r="N12" s="481">
        <v>0</v>
      </c>
      <c r="O12" s="482">
        <v>0</v>
      </c>
      <c r="P12" s="481">
        <v>0</v>
      </c>
      <c r="Q12" s="482">
        <v>0</v>
      </c>
      <c r="R12" s="433"/>
    </row>
    <row r="13" spans="1:18" ht="20.25" x14ac:dyDescent="0.3">
      <c r="A13" s="433"/>
      <c r="B13" s="475" t="s">
        <v>881</v>
      </c>
      <c r="C13" s="457">
        <v>0</v>
      </c>
      <c r="D13" s="458">
        <v>0</v>
      </c>
      <c r="E13" s="476">
        <v>0</v>
      </c>
      <c r="F13" s="457">
        <v>0</v>
      </c>
      <c r="G13" s="458">
        <v>0</v>
      </c>
      <c r="H13" s="476">
        <v>0</v>
      </c>
      <c r="I13" s="433"/>
      <c r="J13" s="849"/>
      <c r="K13" s="850"/>
      <c r="L13" s="850"/>
      <c r="M13" s="851"/>
      <c r="N13" s="481">
        <v>0</v>
      </c>
      <c r="O13" s="482">
        <v>0</v>
      </c>
      <c r="P13" s="481">
        <v>0</v>
      </c>
      <c r="Q13" s="482">
        <v>0</v>
      </c>
      <c r="R13" s="433"/>
    </row>
    <row r="14" spans="1:18" ht="20.25" x14ac:dyDescent="0.3">
      <c r="A14" s="433"/>
      <c r="B14" s="475" t="s">
        <v>882</v>
      </c>
      <c r="C14" s="457">
        <v>0</v>
      </c>
      <c r="D14" s="458">
        <v>0</v>
      </c>
      <c r="E14" s="476">
        <v>0</v>
      </c>
      <c r="F14" s="457">
        <v>0</v>
      </c>
      <c r="G14" s="458">
        <v>0</v>
      </c>
      <c r="H14" s="476">
        <v>0</v>
      </c>
      <c r="I14" s="433"/>
      <c r="J14" s="849"/>
      <c r="K14" s="850"/>
      <c r="L14" s="850"/>
      <c r="M14" s="851"/>
      <c r="N14" s="481">
        <v>0</v>
      </c>
      <c r="O14" s="482">
        <v>0</v>
      </c>
      <c r="P14" s="481">
        <v>0</v>
      </c>
      <c r="Q14" s="482">
        <v>0</v>
      </c>
      <c r="R14" s="433"/>
    </row>
    <row r="15" spans="1:18" ht="20.25" x14ac:dyDescent="0.3">
      <c r="A15" s="433"/>
      <c r="B15" s="475" t="s">
        <v>883</v>
      </c>
      <c r="C15" s="457">
        <v>0</v>
      </c>
      <c r="D15" s="458">
        <v>0</v>
      </c>
      <c r="E15" s="476">
        <v>0</v>
      </c>
      <c r="F15" s="457">
        <v>0</v>
      </c>
      <c r="G15" s="458">
        <v>0</v>
      </c>
      <c r="H15" s="476">
        <v>0</v>
      </c>
      <c r="I15" s="433"/>
      <c r="J15" s="849"/>
      <c r="K15" s="850"/>
      <c r="L15" s="850"/>
      <c r="M15" s="851"/>
      <c r="N15" s="481">
        <v>0</v>
      </c>
      <c r="O15" s="482">
        <v>0</v>
      </c>
      <c r="P15" s="481">
        <v>0</v>
      </c>
      <c r="Q15" s="482">
        <v>0</v>
      </c>
      <c r="R15" s="433"/>
    </row>
    <row r="16" spans="1:18" ht="20.25" x14ac:dyDescent="0.3">
      <c r="A16" s="433"/>
      <c r="B16" s="475" t="s">
        <v>884</v>
      </c>
      <c r="C16" s="457">
        <v>0</v>
      </c>
      <c r="D16" s="458">
        <v>0</v>
      </c>
      <c r="E16" s="476">
        <v>0</v>
      </c>
      <c r="F16" s="457">
        <v>0</v>
      </c>
      <c r="G16" s="458">
        <v>0</v>
      </c>
      <c r="H16" s="476">
        <v>0</v>
      </c>
      <c r="I16" s="433"/>
      <c r="J16" s="849"/>
      <c r="K16" s="850"/>
      <c r="L16" s="850"/>
      <c r="M16" s="851"/>
      <c r="N16" s="481">
        <v>0</v>
      </c>
      <c r="O16" s="482">
        <v>0</v>
      </c>
      <c r="P16" s="481">
        <v>0</v>
      </c>
      <c r="Q16" s="482">
        <v>0</v>
      </c>
      <c r="R16" s="433"/>
    </row>
    <row r="17" spans="1:18" ht="20.25" x14ac:dyDescent="0.3">
      <c r="A17" s="433"/>
      <c r="B17" s="475" t="s">
        <v>885</v>
      </c>
      <c r="C17" s="457">
        <v>0</v>
      </c>
      <c r="D17" s="458">
        <v>0</v>
      </c>
      <c r="E17" s="476">
        <v>0</v>
      </c>
      <c r="F17" s="457">
        <v>0</v>
      </c>
      <c r="G17" s="458">
        <v>0</v>
      </c>
      <c r="H17" s="476">
        <v>0</v>
      </c>
      <c r="I17" s="433"/>
      <c r="J17" s="849"/>
      <c r="K17" s="850"/>
      <c r="L17" s="850"/>
      <c r="M17" s="851"/>
      <c r="N17" s="481">
        <v>0</v>
      </c>
      <c r="O17" s="482">
        <v>0</v>
      </c>
      <c r="P17" s="481">
        <v>0</v>
      </c>
      <c r="Q17" s="482">
        <v>0</v>
      </c>
      <c r="R17" s="433"/>
    </row>
    <row r="18" spans="1:18" ht="21" thickBot="1" x14ac:dyDescent="0.35">
      <c r="A18" s="433"/>
      <c r="B18" s="477"/>
      <c r="C18" s="460"/>
      <c r="D18" s="461"/>
      <c r="E18" s="478"/>
      <c r="F18" s="460"/>
      <c r="G18" s="461"/>
      <c r="H18" s="478"/>
      <c r="I18" s="433"/>
      <c r="J18" s="849"/>
      <c r="K18" s="850"/>
      <c r="L18" s="850"/>
      <c r="M18" s="851"/>
      <c r="N18" s="481">
        <v>0</v>
      </c>
      <c r="O18" s="482">
        <v>0</v>
      </c>
      <c r="P18" s="481">
        <v>0</v>
      </c>
      <c r="Q18" s="482">
        <v>0</v>
      </c>
      <c r="R18" s="433"/>
    </row>
    <row r="19" spans="1:18" s="434" customFormat="1" ht="21" thickBot="1" x14ac:dyDescent="0.35">
      <c r="A19" s="450"/>
      <c r="B19" s="492" t="s">
        <v>97</v>
      </c>
      <c r="C19" s="493">
        <f>SUM(C6:C18)</f>
        <v>0</v>
      </c>
      <c r="D19" s="494">
        <f>SUM(D6:D18)</f>
        <v>0</v>
      </c>
      <c r="E19" s="495">
        <v>0</v>
      </c>
      <c r="F19" s="493">
        <f>SUM(F6:F18)</f>
        <v>0</v>
      </c>
      <c r="G19" s="494">
        <f>SUM(G6:G18)</f>
        <v>0</v>
      </c>
      <c r="H19" s="495">
        <v>0</v>
      </c>
      <c r="I19" s="433"/>
      <c r="J19" s="849"/>
      <c r="K19" s="850"/>
      <c r="L19" s="850"/>
      <c r="M19" s="851"/>
      <c r="N19" s="483"/>
      <c r="O19" s="484"/>
      <c r="P19" s="483"/>
      <c r="Q19" s="484"/>
      <c r="R19" s="450"/>
    </row>
    <row r="20" spans="1:18" ht="21" thickBot="1" x14ac:dyDescent="0.35">
      <c r="A20" s="433"/>
      <c r="B20" s="433"/>
      <c r="C20" s="433"/>
      <c r="D20" s="433"/>
      <c r="E20" s="433"/>
      <c r="F20" s="433"/>
      <c r="G20" s="433"/>
      <c r="H20" s="433"/>
      <c r="I20" s="433"/>
      <c r="J20" s="822" t="s">
        <v>1097</v>
      </c>
      <c r="K20" s="823"/>
      <c r="L20" s="823"/>
      <c r="M20" s="823"/>
      <c r="N20" s="468">
        <f>SUM(N7:N19)</f>
        <v>0</v>
      </c>
      <c r="O20" s="469">
        <f>SUM(O7:O19)</f>
        <v>0</v>
      </c>
      <c r="P20" s="468">
        <f>SUM(P7:P19)</f>
        <v>0</v>
      </c>
      <c r="Q20" s="469">
        <f>SUM(Q7:Q19)</f>
        <v>0</v>
      </c>
      <c r="R20" s="433"/>
    </row>
    <row r="21" spans="1:18" ht="32.25" thickBot="1" x14ac:dyDescent="0.65">
      <c r="A21" s="433"/>
      <c r="B21" s="800" t="s">
        <v>1090</v>
      </c>
      <c r="C21" s="801"/>
      <c r="D21" s="801"/>
      <c r="E21" s="801"/>
      <c r="F21" s="801"/>
      <c r="G21" s="801"/>
      <c r="H21" s="802"/>
      <c r="I21" s="433"/>
      <c r="J21" s="812" t="s">
        <v>1110</v>
      </c>
      <c r="K21" s="813"/>
      <c r="L21" s="813"/>
      <c r="M21" s="813"/>
      <c r="N21" s="813"/>
      <c r="O21" s="826">
        <f>+O4+N20+O20+P20+Q20</f>
        <v>-56000</v>
      </c>
      <c r="P21" s="827"/>
      <c r="Q21" s="487"/>
      <c r="R21" s="433"/>
    </row>
    <row r="22" spans="1:18" ht="21" thickBot="1" x14ac:dyDescent="0.35">
      <c r="A22" s="433"/>
      <c r="B22" s="803" t="s">
        <v>1086</v>
      </c>
      <c r="C22" s="805" t="s">
        <v>1089</v>
      </c>
      <c r="D22" s="806"/>
      <c r="E22" s="807"/>
      <c r="F22" s="805" t="s">
        <v>100</v>
      </c>
      <c r="G22" s="806"/>
      <c r="H22" s="807"/>
      <c r="I22" s="433"/>
      <c r="J22" s="808" t="s">
        <v>1098</v>
      </c>
      <c r="K22" s="809"/>
      <c r="L22" s="809"/>
      <c r="M22" s="809"/>
      <c r="N22" s="498">
        <v>0.1</v>
      </c>
      <c r="O22" s="828">
        <f>+O21*-N22</f>
        <v>5600</v>
      </c>
      <c r="P22" s="829"/>
      <c r="Q22" s="438"/>
      <c r="R22" s="433"/>
    </row>
    <row r="23" spans="1:18" ht="21" thickBot="1" x14ac:dyDescent="0.35">
      <c r="A23" s="433"/>
      <c r="B23" s="804"/>
      <c r="C23" s="462" t="s">
        <v>947</v>
      </c>
      <c r="D23" s="463" t="s">
        <v>1113</v>
      </c>
      <c r="E23" s="464" t="s">
        <v>97</v>
      </c>
      <c r="F23" s="462" t="s">
        <v>947</v>
      </c>
      <c r="G23" s="463" t="s">
        <v>1113</v>
      </c>
      <c r="H23" s="464" t="s">
        <v>97</v>
      </c>
      <c r="I23" s="433"/>
      <c r="J23" s="830" t="s">
        <v>1111</v>
      </c>
      <c r="K23" s="831"/>
      <c r="L23" s="831"/>
      <c r="M23" s="831"/>
      <c r="N23" s="832"/>
      <c r="O23" s="875">
        <v>0</v>
      </c>
      <c r="P23" s="876"/>
      <c r="Q23" s="438"/>
      <c r="R23" s="433"/>
    </row>
    <row r="24" spans="1:18" ht="21" thickBot="1" x14ac:dyDescent="0.35">
      <c r="A24" s="433"/>
      <c r="B24" s="473" t="s">
        <v>874</v>
      </c>
      <c r="C24" s="454">
        <v>0</v>
      </c>
      <c r="D24" s="455">
        <v>0</v>
      </c>
      <c r="E24" s="456">
        <f>+C24+D24</f>
        <v>0</v>
      </c>
      <c r="F24" s="454">
        <v>0</v>
      </c>
      <c r="G24" s="455">
        <v>0</v>
      </c>
      <c r="H24" s="456">
        <f>+F24+G24</f>
        <v>0</v>
      </c>
      <c r="I24" s="433"/>
      <c r="J24" s="830"/>
      <c r="K24" s="831"/>
      <c r="L24" s="831"/>
      <c r="M24" s="831"/>
      <c r="N24" s="832"/>
      <c r="O24" s="833">
        <v>0</v>
      </c>
      <c r="P24" s="834"/>
      <c r="Q24" s="438"/>
      <c r="R24" s="433"/>
    </row>
    <row r="25" spans="1:18" ht="21" thickBot="1" x14ac:dyDescent="0.35">
      <c r="A25" s="433"/>
      <c r="B25" s="475" t="s">
        <v>875</v>
      </c>
      <c r="C25" s="457">
        <v>0</v>
      </c>
      <c r="D25" s="458">
        <v>0</v>
      </c>
      <c r="E25" s="459">
        <f t="shared" ref="E25:E35" si="0">+C25+D25</f>
        <v>0</v>
      </c>
      <c r="F25" s="457">
        <v>0</v>
      </c>
      <c r="G25" s="458">
        <v>0</v>
      </c>
      <c r="H25" s="459">
        <f t="shared" ref="H25:H35" si="1">+F25+G25</f>
        <v>0</v>
      </c>
      <c r="I25" s="433"/>
      <c r="J25" s="812" t="s">
        <v>1099</v>
      </c>
      <c r="K25" s="813"/>
      <c r="L25" s="813"/>
      <c r="M25" s="813"/>
      <c r="N25" s="813"/>
      <c r="O25" s="826">
        <f>IF(SUM(O21:P24)&gt;0,SUM(O21:P24),0)</f>
        <v>0</v>
      </c>
      <c r="P25" s="827"/>
      <c r="Q25" s="466"/>
      <c r="R25" s="433"/>
    </row>
    <row r="26" spans="1:18" ht="21" thickBot="1" x14ac:dyDescent="0.35">
      <c r="A26" s="433"/>
      <c r="B26" s="475" t="s">
        <v>876</v>
      </c>
      <c r="C26" s="457">
        <v>0</v>
      </c>
      <c r="D26" s="458">
        <v>0</v>
      </c>
      <c r="E26" s="459">
        <f t="shared" si="0"/>
        <v>0</v>
      </c>
      <c r="F26" s="457">
        <v>0</v>
      </c>
      <c r="G26" s="458">
        <v>0</v>
      </c>
      <c r="H26" s="459">
        <f t="shared" si="1"/>
        <v>0</v>
      </c>
      <c r="I26" s="433"/>
      <c r="J26" s="824" t="s">
        <v>504</v>
      </c>
      <c r="K26" s="825"/>
      <c r="L26" s="825"/>
      <c r="M26" s="825"/>
      <c r="N26" s="499">
        <v>0.1</v>
      </c>
      <c r="O26" s="810">
        <f>+O25*-N26</f>
        <v>0</v>
      </c>
      <c r="P26" s="811"/>
      <c r="Q26" s="438"/>
      <c r="R26" s="433"/>
    </row>
    <row r="27" spans="1:18" ht="21" thickBot="1" x14ac:dyDescent="0.35">
      <c r="A27" s="433"/>
      <c r="B27" s="475" t="s">
        <v>877</v>
      </c>
      <c r="C27" s="457">
        <v>0</v>
      </c>
      <c r="D27" s="458">
        <v>0</v>
      </c>
      <c r="E27" s="459">
        <f t="shared" si="0"/>
        <v>0</v>
      </c>
      <c r="F27" s="457">
        <v>0</v>
      </c>
      <c r="G27" s="458">
        <v>0</v>
      </c>
      <c r="H27" s="459">
        <f t="shared" si="1"/>
        <v>0</v>
      </c>
      <c r="I27" s="433"/>
      <c r="J27" s="812" t="s">
        <v>1112</v>
      </c>
      <c r="K27" s="813"/>
      <c r="L27" s="813"/>
      <c r="M27" s="813"/>
      <c r="N27" s="813"/>
      <c r="O27" s="826">
        <f>+O25+O26</f>
        <v>0</v>
      </c>
      <c r="P27" s="827"/>
      <c r="Q27" s="465"/>
      <c r="R27" s="433"/>
    </row>
    <row r="28" spans="1:18" ht="21" thickBot="1" x14ac:dyDescent="0.35">
      <c r="A28" s="433"/>
      <c r="B28" s="475" t="s">
        <v>878</v>
      </c>
      <c r="C28" s="457">
        <v>0</v>
      </c>
      <c r="D28" s="458">
        <v>0</v>
      </c>
      <c r="E28" s="459">
        <f t="shared" si="0"/>
        <v>0</v>
      </c>
      <c r="F28" s="457">
        <v>0</v>
      </c>
      <c r="G28" s="458">
        <v>0</v>
      </c>
      <c r="H28" s="459">
        <f t="shared" si="1"/>
        <v>0</v>
      </c>
      <c r="I28" s="433"/>
      <c r="J28" s="822" t="s">
        <v>1100</v>
      </c>
      <c r="K28" s="823"/>
      <c r="L28" s="823"/>
      <c r="M28" s="823"/>
      <c r="N28" s="500">
        <v>0.25</v>
      </c>
      <c r="O28" s="848">
        <f>+O27*N28</f>
        <v>0</v>
      </c>
      <c r="P28" s="848"/>
      <c r="Q28" s="472"/>
      <c r="R28" s="433"/>
    </row>
    <row r="29" spans="1:18" ht="21" thickBot="1" x14ac:dyDescent="0.35">
      <c r="A29" s="433"/>
      <c r="B29" s="475" t="s">
        <v>879</v>
      </c>
      <c r="C29" s="457">
        <v>0</v>
      </c>
      <c r="D29" s="458">
        <v>0</v>
      </c>
      <c r="E29" s="459">
        <f t="shared" si="0"/>
        <v>0</v>
      </c>
      <c r="F29" s="457">
        <v>0</v>
      </c>
      <c r="G29" s="458">
        <v>0</v>
      </c>
      <c r="H29" s="459">
        <f t="shared" si="1"/>
        <v>0</v>
      </c>
      <c r="I29" s="433"/>
      <c r="J29" s="812" t="s">
        <v>1101</v>
      </c>
      <c r="K29" s="813"/>
      <c r="L29" s="813"/>
      <c r="M29" s="813"/>
      <c r="N29" s="813"/>
      <c r="O29" s="826">
        <f>O28</f>
        <v>0</v>
      </c>
      <c r="P29" s="827"/>
      <c r="Q29" s="466"/>
      <c r="R29" s="433"/>
    </row>
    <row r="30" spans="1:18" ht="20.25" x14ac:dyDescent="0.3">
      <c r="A30" s="433"/>
      <c r="B30" s="475" t="s">
        <v>880</v>
      </c>
      <c r="C30" s="457">
        <v>0</v>
      </c>
      <c r="D30" s="458">
        <v>0</v>
      </c>
      <c r="E30" s="459">
        <f t="shared" si="0"/>
        <v>0</v>
      </c>
      <c r="F30" s="457">
        <v>0</v>
      </c>
      <c r="G30" s="458">
        <v>0</v>
      </c>
      <c r="H30" s="459">
        <f t="shared" si="1"/>
        <v>0</v>
      </c>
      <c r="I30" s="433"/>
      <c r="J30" s="843" t="s">
        <v>1109</v>
      </c>
      <c r="K30" s="844"/>
      <c r="L30" s="844"/>
      <c r="M30" s="844"/>
      <c r="N30" s="845"/>
      <c r="O30" s="846">
        <v>0</v>
      </c>
      <c r="P30" s="847"/>
      <c r="Q30" s="438"/>
      <c r="R30" s="433"/>
    </row>
    <row r="31" spans="1:18" ht="20.25" x14ac:dyDescent="0.3">
      <c r="A31" s="433"/>
      <c r="B31" s="475" t="s">
        <v>881</v>
      </c>
      <c r="C31" s="457">
        <v>0</v>
      </c>
      <c r="D31" s="458">
        <v>0</v>
      </c>
      <c r="E31" s="459">
        <f t="shared" si="0"/>
        <v>0</v>
      </c>
      <c r="F31" s="457">
        <v>0</v>
      </c>
      <c r="G31" s="458">
        <v>0</v>
      </c>
      <c r="H31" s="459">
        <f t="shared" si="1"/>
        <v>0</v>
      </c>
      <c r="I31" s="433"/>
      <c r="J31" s="865" t="s">
        <v>1109</v>
      </c>
      <c r="K31" s="866"/>
      <c r="L31" s="866"/>
      <c r="M31" s="866"/>
      <c r="N31" s="867"/>
      <c r="O31" s="871">
        <v>0</v>
      </c>
      <c r="P31" s="872"/>
      <c r="Q31" s="438"/>
      <c r="R31" s="433"/>
    </row>
    <row r="32" spans="1:18" ht="20.25" x14ac:dyDescent="0.3">
      <c r="A32" s="433"/>
      <c r="B32" s="475" t="s">
        <v>882</v>
      </c>
      <c r="C32" s="457">
        <v>0</v>
      </c>
      <c r="D32" s="458">
        <v>0</v>
      </c>
      <c r="E32" s="459">
        <f t="shared" si="0"/>
        <v>0</v>
      </c>
      <c r="F32" s="457">
        <v>0</v>
      </c>
      <c r="G32" s="458">
        <v>0</v>
      </c>
      <c r="H32" s="459">
        <f t="shared" si="1"/>
        <v>0</v>
      </c>
      <c r="I32" s="433"/>
      <c r="J32" s="865" t="s">
        <v>1109</v>
      </c>
      <c r="K32" s="866"/>
      <c r="L32" s="866"/>
      <c r="M32" s="866"/>
      <c r="N32" s="867"/>
      <c r="O32" s="871">
        <v>0</v>
      </c>
      <c r="P32" s="872"/>
      <c r="Q32" s="438"/>
      <c r="R32" s="433"/>
    </row>
    <row r="33" spans="1:18" ht="21" thickBot="1" x14ac:dyDescent="0.35">
      <c r="A33" s="433"/>
      <c r="B33" s="475" t="s">
        <v>883</v>
      </c>
      <c r="C33" s="457">
        <v>0</v>
      </c>
      <c r="D33" s="458">
        <v>0</v>
      </c>
      <c r="E33" s="459">
        <f t="shared" si="0"/>
        <v>0</v>
      </c>
      <c r="F33" s="457">
        <v>0</v>
      </c>
      <c r="G33" s="458">
        <v>0</v>
      </c>
      <c r="H33" s="459">
        <f t="shared" si="1"/>
        <v>0</v>
      </c>
      <c r="I33" s="433"/>
      <c r="J33" s="868" t="s">
        <v>1109</v>
      </c>
      <c r="K33" s="869"/>
      <c r="L33" s="869"/>
      <c r="M33" s="869"/>
      <c r="N33" s="870"/>
      <c r="O33" s="873">
        <v>0</v>
      </c>
      <c r="P33" s="874"/>
      <c r="Q33" s="438"/>
      <c r="R33" s="433"/>
    </row>
    <row r="34" spans="1:18" ht="21" thickBot="1" x14ac:dyDescent="0.35">
      <c r="A34" s="433"/>
      <c r="B34" s="475" t="s">
        <v>884</v>
      </c>
      <c r="C34" s="457">
        <v>0</v>
      </c>
      <c r="D34" s="458">
        <v>0</v>
      </c>
      <c r="E34" s="459">
        <f t="shared" si="0"/>
        <v>0</v>
      </c>
      <c r="F34" s="457">
        <v>0</v>
      </c>
      <c r="G34" s="458">
        <v>0</v>
      </c>
      <c r="H34" s="459">
        <f t="shared" si="1"/>
        <v>0</v>
      </c>
      <c r="I34" s="433"/>
      <c r="J34" s="812" t="s">
        <v>1102</v>
      </c>
      <c r="K34" s="813"/>
      <c r="L34" s="813"/>
      <c r="M34" s="813"/>
      <c r="N34" s="813"/>
      <c r="O34" s="826">
        <f>SUM(O29:P33)</f>
        <v>0</v>
      </c>
      <c r="P34" s="827"/>
      <c r="Q34" s="487"/>
      <c r="R34" s="433"/>
    </row>
    <row r="35" spans="1:18" ht="23.25" customHeight="1" x14ac:dyDescent="0.3">
      <c r="A35" s="433"/>
      <c r="B35" s="475" t="s">
        <v>885</v>
      </c>
      <c r="C35" s="457">
        <v>0</v>
      </c>
      <c r="D35" s="458">
        <v>0</v>
      </c>
      <c r="E35" s="459">
        <f t="shared" si="0"/>
        <v>0</v>
      </c>
      <c r="F35" s="457">
        <v>0</v>
      </c>
      <c r="G35" s="458">
        <v>0</v>
      </c>
      <c r="H35" s="459">
        <f t="shared" si="1"/>
        <v>0</v>
      </c>
      <c r="I35" s="433"/>
      <c r="J35" s="877" t="s">
        <v>1103</v>
      </c>
      <c r="K35" s="878"/>
      <c r="L35" s="485">
        <v>25</v>
      </c>
      <c r="M35" s="485">
        <v>0</v>
      </c>
      <c r="N35" s="486">
        <v>0</v>
      </c>
      <c r="O35" s="835">
        <f>-SUM(L35:N35)</f>
        <v>-25</v>
      </c>
      <c r="P35" s="836"/>
      <c r="Q35" s="438"/>
      <c r="R35" s="433"/>
    </row>
    <row r="36" spans="1:18" ht="21" thickBot="1" x14ac:dyDescent="0.35">
      <c r="A36" s="433"/>
      <c r="B36" s="477"/>
      <c r="C36" s="451"/>
      <c r="D36" s="452"/>
      <c r="E36" s="453"/>
      <c r="F36" s="451"/>
      <c r="G36" s="452"/>
      <c r="H36" s="453"/>
      <c r="I36" s="433"/>
      <c r="J36" s="841" t="s">
        <v>1104</v>
      </c>
      <c r="K36" s="842"/>
      <c r="L36" s="485">
        <v>1500</v>
      </c>
      <c r="M36" s="485">
        <v>0</v>
      </c>
      <c r="N36" s="486">
        <v>0</v>
      </c>
      <c r="O36" s="835">
        <f>-SUM(L36:N36)</f>
        <v>-1500</v>
      </c>
      <c r="P36" s="836"/>
      <c r="Q36" s="438"/>
      <c r="R36" s="433"/>
    </row>
    <row r="37" spans="1:18" ht="25.5" thickBot="1" x14ac:dyDescent="0.55000000000000004">
      <c r="A37" s="433"/>
      <c r="B37" s="488" t="s">
        <v>1097</v>
      </c>
      <c r="C37" s="489">
        <f>SUM(C24:C36)</f>
        <v>0</v>
      </c>
      <c r="D37" s="490">
        <f>SUM(D24:D36)</f>
        <v>0</v>
      </c>
      <c r="E37" s="491">
        <f>+C37+D37</f>
        <v>0</v>
      </c>
      <c r="F37" s="489">
        <f>SUM(F24:F36)</f>
        <v>0</v>
      </c>
      <c r="G37" s="490">
        <f>SUM(G24:G36)</f>
        <v>0</v>
      </c>
      <c r="H37" s="501">
        <f>+F37+G37</f>
        <v>0</v>
      </c>
      <c r="I37" s="433"/>
      <c r="J37" s="837" t="s">
        <v>1105</v>
      </c>
      <c r="K37" s="838"/>
      <c r="L37" s="838"/>
      <c r="M37" s="838"/>
      <c r="N37" s="838"/>
      <c r="O37" s="839">
        <f>SUM(O34:P36)</f>
        <v>-1525</v>
      </c>
      <c r="P37" s="840"/>
      <c r="Q37" s="467"/>
      <c r="R37" s="433"/>
    </row>
    <row r="38" spans="1:18" ht="15.75" thickBot="1" x14ac:dyDescent="0.3">
      <c r="A38" s="433"/>
      <c r="B38" s="433"/>
      <c r="C38" s="433"/>
      <c r="D38" s="433"/>
      <c r="E38" s="433"/>
      <c r="F38" s="433"/>
      <c r="G38" s="433"/>
      <c r="H38" s="433"/>
      <c r="I38" s="433"/>
      <c r="J38" s="449"/>
      <c r="K38" s="449"/>
      <c r="L38" s="449"/>
      <c r="M38" s="449"/>
      <c r="N38" s="449"/>
      <c r="O38" s="449"/>
      <c r="P38" s="449"/>
      <c r="Q38" s="449"/>
      <c r="R38" s="433"/>
    </row>
    <row r="39" spans="1:18" ht="27.75" thickBot="1" x14ac:dyDescent="0.55000000000000004">
      <c r="A39" s="433"/>
      <c r="B39" s="448"/>
      <c r="C39" s="861" t="s">
        <v>1114</v>
      </c>
      <c r="D39" s="862"/>
      <c r="E39" s="863"/>
      <c r="F39" s="862" t="s">
        <v>1115</v>
      </c>
      <c r="G39" s="862"/>
      <c r="H39" s="864"/>
      <c r="I39" s="433"/>
      <c r="J39" s="791" t="s">
        <v>1118</v>
      </c>
      <c r="K39" s="792"/>
      <c r="L39" s="792"/>
      <c r="M39" s="792"/>
      <c r="N39" s="792"/>
      <c r="O39" s="792"/>
      <c r="P39" s="792"/>
      <c r="Q39" s="793"/>
      <c r="R39" s="433"/>
    </row>
    <row r="40" spans="1:18" ht="24.75" customHeight="1" thickBot="1" x14ac:dyDescent="0.3">
      <c r="A40" s="433"/>
      <c r="B40" s="447"/>
      <c r="C40" s="502" t="s">
        <v>1116</v>
      </c>
      <c r="D40" s="503" t="s">
        <v>100</v>
      </c>
      <c r="E40" s="504" t="s">
        <v>18</v>
      </c>
      <c r="F40" s="502" t="s">
        <v>1116</v>
      </c>
      <c r="G40" s="503" t="s">
        <v>100</v>
      </c>
      <c r="H40" s="504" t="s">
        <v>18</v>
      </c>
      <c r="I40" s="433"/>
      <c r="J40" s="798" t="s">
        <v>1119</v>
      </c>
      <c r="K40" s="799"/>
      <c r="L40" s="794" t="s">
        <v>1089</v>
      </c>
      <c r="M40" s="795"/>
      <c r="N40" s="796" t="s">
        <v>100</v>
      </c>
      <c r="O40" s="797"/>
      <c r="P40" s="794" t="s">
        <v>18</v>
      </c>
      <c r="Q40" s="795"/>
      <c r="R40" s="433"/>
    </row>
    <row r="41" spans="1:18" ht="20.25" customHeight="1" x14ac:dyDescent="0.25">
      <c r="A41" s="433"/>
      <c r="B41" s="473" t="s">
        <v>874</v>
      </c>
      <c r="C41" s="454">
        <v>0</v>
      </c>
      <c r="D41" s="455">
        <v>0</v>
      </c>
      <c r="E41" s="456">
        <f>+C41+D41</f>
        <v>0</v>
      </c>
      <c r="F41" s="454">
        <v>0</v>
      </c>
      <c r="G41" s="455">
        <v>0</v>
      </c>
      <c r="H41" s="456">
        <f>+F41+G41</f>
        <v>0</v>
      </c>
      <c r="I41" s="433"/>
      <c r="J41" s="765" t="s">
        <v>1121</v>
      </c>
      <c r="K41" s="766"/>
      <c r="L41" s="783">
        <f>E19</f>
        <v>0</v>
      </c>
      <c r="M41" s="784"/>
      <c r="N41" s="787">
        <f>H19</f>
        <v>0</v>
      </c>
      <c r="O41" s="788"/>
      <c r="P41" s="783">
        <f>+L41-N41</f>
        <v>0</v>
      </c>
      <c r="Q41" s="784"/>
      <c r="R41" s="433"/>
    </row>
    <row r="42" spans="1:18" ht="20.25" customHeight="1" thickBot="1" x14ac:dyDescent="0.3">
      <c r="A42" s="433"/>
      <c r="B42" s="475" t="s">
        <v>875</v>
      </c>
      <c r="C42" s="457">
        <v>0</v>
      </c>
      <c r="D42" s="458">
        <v>0</v>
      </c>
      <c r="E42" s="459">
        <f t="shared" ref="E42:E52" si="2">+C42+D42</f>
        <v>0</v>
      </c>
      <c r="F42" s="457">
        <v>0</v>
      </c>
      <c r="G42" s="458">
        <v>0</v>
      </c>
      <c r="H42" s="459">
        <f t="shared" ref="H42:H52" si="3">+F42+G42</f>
        <v>0</v>
      </c>
      <c r="I42" s="433"/>
      <c r="J42" s="767"/>
      <c r="K42" s="768"/>
      <c r="L42" s="785"/>
      <c r="M42" s="786"/>
      <c r="N42" s="789"/>
      <c r="O42" s="790"/>
      <c r="P42" s="785"/>
      <c r="Q42" s="786"/>
      <c r="R42" s="433"/>
    </row>
    <row r="43" spans="1:18" ht="20.25" customHeight="1" x14ac:dyDescent="0.25">
      <c r="A43" s="433"/>
      <c r="B43" s="475" t="s">
        <v>876</v>
      </c>
      <c r="C43" s="457">
        <v>0</v>
      </c>
      <c r="D43" s="458">
        <v>0</v>
      </c>
      <c r="E43" s="459">
        <f t="shared" si="2"/>
        <v>0</v>
      </c>
      <c r="F43" s="457">
        <v>0</v>
      </c>
      <c r="G43" s="458">
        <v>0</v>
      </c>
      <c r="H43" s="459">
        <f t="shared" si="3"/>
        <v>0</v>
      </c>
      <c r="I43" s="433"/>
      <c r="J43" s="765" t="s">
        <v>1120</v>
      </c>
      <c r="K43" s="766"/>
      <c r="L43" s="783">
        <f>E37</f>
        <v>0</v>
      </c>
      <c r="M43" s="784"/>
      <c r="N43" s="787">
        <f>H37</f>
        <v>0</v>
      </c>
      <c r="O43" s="788"/>
      <c r="P43" s="783">
        <f>+L43-N43</f>
        <v>0</v>
      </c>
      <c r="Q43" s="784"/>
      <c r="R43" s="433"/>
    </row>
    <row r="44" spans="1:18" ht="20.25" customHeight="1" thickBot="1" x14ac:dyDescent="0.3">
      <c r="A44" s="433"/>
      <c r="B44" s="475" t="s">
        <v>877</v>
      </c>
      <c r="C44" s="457">
        <v>0</v>
      </c>
      <c r="D44" s="458">
        <v>0</v>
      </c>
      <c r="E44" s="459">
        <f t="shared" si="2"/>
        <v>0</v>
      </c>
      <c r="F44" s="457">
        <v>0</v>
      </c>
      <c r="G44" s="458">
        <v>0</v>
      </c>
      <c r="H44" s="459">
        <f t="shared" si="3"/>
        <v>0</v>
      </c>
      <c r="I44" s="433"/>
      <c r="J44" s="767"/>
      <c r="K44" s="768"/>
      <c r="L44" s="785"/>
      <c r="M44" s="786"/>
      <c r="N44" s="789"/>
      <c r="O44" s="790"/>
      <c r="P44" s="785"/>
      <c r="Q44" s="786"/>
      <c r="R44" s="433"/>
    </row>
    <row r="45" spans="1:18" ht="20.25" customHeight="1" x14ac:dyDescent="0.25">
      <c r="A45" s="433"/>
      <c r="B45" s="475" t="s">
        <v>878</v>
      </c>
      <c r="C45" s="457">
        <v>0</v>
      </c>
      <c r="D45" s="458">
        <v>0</v>
      </c>
      <c r="E45" s="459">
        <f t="shared" si="2"/>
        <v>0</v>
      </c>
      <c r="F45" s="457">
        <v>0</v>
      </c>
      <c r="G45" s="458">
        <v>0</v>
      </c>
      <c r="H45" s="459">
        <f t="shared" si="3"/>
        <v>0</v>
      </c>
      <c r="I45" s="433"/>
      <c r="J45" s="765" t="s">
        <v>1122</v>
      </c>
      <c r="K45" s="766"/>
      <c r="L45" s="783">
        <f>E54</f>
        <v>0</v>
      </c>
      <c r="M45" s="784"/>
      <c r="N45" s="787">
        <f>H54</f>
        <v>0</v>
      </c>
      <c r="O45" s="788"/>
      <c r="P45" s="783">
        <f>+L45-N45</f>
        <v>0</v>
      </c>
      <c r="Q45" s="784"/>
      <c r="R45" s="433"/>
    </row>
    <row r="46" spans="1:18" ht="20.25" customHeight="1" thickBot="1" x14ac:dyDescent="0.3">
      <c r="A46" s="433"/>
      <c r="B46" s="475" t="s">
        <v>879</v>
      </c>
      <c r="C46" s="457">
        <v>0</v>
      </c>
      <c r="D46" s="458">
        <v>0</v>
      </c>
      <c r="E46" s="459">
        <f t="shared" si="2"/>
        <v>0</v>
      </c>
      <c r="F46" s="457">
        <v>0</v>
      </c>
      <c r="G46" s="458">
        <v>0</v>
      </c>
      <c r="H46" s="459">
        <f t="shared" si="3"/>
        <v>0</v>
      </c>
      <c r="I46" s="433"/>
      <c r="J46" s="767"/>
      <c r="K46" s="768"/>
      <c r="L46" s="785"/>
      <c r="M46" s="786"/>
      <c r="N46" s="789"/>
      <c r="O46" s="790"/>
      <c r="P46" s="785"/>
      <c r="Q46" s="786"/>
      <c r="R46" s="433"/>
    </row>
    <row r="47" spans="1:18" ht="20.25" customHeight="1" x14ac:dyDescent="0.25">
      <c r="A47" s="433"/>
      <c r="B47" s="475" t="s">
        <v>880</v>
      </c>
      <c r="C47" s="457">
        <v>0</v>
      </c>
      <c r="D47" s="458">
        <v>0</v>
      </c>
      <c r="E47" s="459">
        <f t="shared" si="2"/>
        <v>0</v>
      </c>
      <c r="F47" s="457">
        <v>0</v>
      </c>
      <c r="G47" s="458">
        <v>0</v>
      </c>
      <c r="H47" s="459">
        <f t="shared" si="3"/>
        <v>0</v>
      </c>
      <c r="I47" s="433"/>
      <c r="J47" s="765" t="s">
        <v>1123</v>
      </c>
      <c r="K47" s="766"/>
      <c r="L47" s="783">
        <f>O37</f>
        <v>-1525</v>
      </c>
      <c r="M47" s="784"/>
      <c r="N47" s="787">
        <v>0</v>
      </c>
      <c r="O47" s="788"/>
      <c r="P47" s="783">
        <f>+L47-N47</f>
        <v>-1525</v>
      </c>
      <c r="Q47" s="784"/>
      <c r="R47" s="433"/>
    </row>
    <row r="48" spans="1:18" ht="20.25" customHeight="1" thickBot="1" x14ac:dyDescent="0.3">
      <c r="A48" s="433"/>
      <c r="B48" s="475" t="s">
        <v>881</v>
      </c>
      <c r="C48" s="457">
        <v>0</v>
      </c>
      <c r="D48" s="458">
        <v>0</v>
      </c>
      <c r="E48" s="459">
        <f t="shared" si="2"/>
        <v>0</v>
      </c>
      <c r="F48" s="457">
        <v>0</v>
      </c>
      <c r="G48" s="458">
        <v>0</v>
      </c>
      <c r="H48" s="459">
        <f t="shared" si="3"/>
        <v>0</v>
      </c>
      <c r="I48" s="433"/>
      <c r="J48" s="767"/>
      <c r="K48" s="768"/>
      <c r="L48" s="785"/>
      <c r="M48" s="786"/>
      <c r="N48" s="789"/>
      <c r="O48" s="790"/>
      <c r="P48" s="785"/>
      <c r="Q48" s="786"/>
      <c r="R48" s="433"/>
    </row>
    <row r="49" spans="1:18" ht="20.25" customHeight="1" x14ac:dyDescent="0.25">
      <c r="A49" s="433"/>
      <c r="B49" s="475" t="s">
        <v>882</v>
      </c>
      <c r="C49" s="457">
        <v>0</v>
      </c>
      <c r="D49" s="458">
        <v>0</v>
      </c>
      <c r="E49" s="459">
        <f t="shared" si="2"/>
        <v>0</v>
      </c>
      <c r="F49" s="457">
        <v>0</v>
      </c>
      <c r="G49" s="458">
        <v>0</v>
      </c>
      <c r="H49" s="459">
        <f t="shared" si="3"/>
        <v>0</v>
      </c>
      <c r="I49" s="433"/>
      <c r="J49" s="765"/>
      <c r="K49" s="766"/>
      <c r="L49" s="769"/>
      <c r="M49" s="770"/>
      <c r="N49" s="773"/>
      <c r="O49" s="774"/>
      <c r="P49" s="769"/>
      <c r="Q49" s="770"/>
      <c r="R49" s="433"/>
    </row>
    <row r="50" spans="1:18" ht="20.25" customHeight="1" thickBot="1" x14ac:dyDescent="0.3">
      <c r="A50" s="433"/>
      <c r="B50" s="475" t="s">
        <v>883</v>
      </c>
      <c r="C50" s="457">
        <v>0</v>
      </c>
      <c r="D50" s="458">
        <v>0</v>
      </c>
      <c r="E50" s="459">
        <f t="shared" si="2"/>
        <v>0</v>
      </c>
      <c r="F50" s="457">
        <v>0</v>
      </c>
      <c r="G50" s="458">
        <v>0</v>
      </c>
      <c r="H50" s="459">
        <f t="shared" si="3"/>
        <v>0</v>
      </c>
      <c r="I50" s="433"/>
      <c r="J50" s="767"/>
      <c r="K50" s="768"/>
      <c r="L50" s="771"/>
      <c r="M50" s="772"/>
      <c r="N50" s="775"/>
      <c r="O50" s="776"/>
      <c r="P50" s="771"/>
      <c r="Q50" s="772"/>
      <c r="R50" s="433"/>
    </row>
    <row r="51" spans="1:18" ht="20.25" customHeight="1" x14ac:dyDescent="0.25">
      <c r="A51" s="433"/>
      <c r="B51" s="475" t="s">
        <v>884</v>
      </c>
      <c r="C51" s="457">
        <v>0</v>
      </c>
      <c r="D51" s="458">
        <v>0</v>
      </c>
      <c r="E51" s="459">
        <f t="shared" si="2"/>
        <v>0</v>
      </c>
      <c r="F51" s="457">
        <v>0</v>
      </c>
      <c r="G51" s="458">
        <v>0</v>
      </c>
      <c r="H51" s="459">
        <f t="shared" si="3"/>
        <v>0</v>
      </c>
      <c r="I51" s="433"/>
      <c r="J51" s="765"/>
      <c r="K51" s="766"/>
      <c r="L51" s="769"/>
      <c r="M51" s="770"/>
      <c r="N51" s="773"/>
      <c r="O51" s="774"/>
      <c r="P51" s="769"/>
      <c r="Q51" s="770"/>
      <c r="R51" s="433"/>
    </row>
    <row r="52" spans="1:18" ht="20.25" customHeight="1" thickBot="1" x14ac:dyDescent="0.3">
      <c r="A52" s="433"/>
      <c r="B52" s="475" t="s">
        <v>885</v>
      </c>
      <c r="C52" s="457">
        <v>0</v>
      </c>
      <c r="D52" s="458">
        <v>0</v>
      </c>
      <c r="E52" s="459">
        <f t="shared" si="2"/>
        <v>0</v>
      </c>
      <c r="F52" s="457">
        <v>0</v>
      </c>
      <c r="G52" s="458">
        <v>0</v>
      </c>
      <c r="H52" s="459">
        <f t="shared" si="3"/>
        <v>0</v>
      </c>
      <c r="I52" s="433"/>
      <c r="J52" s="777"/>
      <c r="K52" s="778"/>
      <c r="L52" s="779"/>
      <c r="M52" s="780"/>
      <c r="N52" s="781"/>
      <c r="O52" s="782"/>
      <c r="P52" s="779"/>
      <c r="Q52" s="780"/>
      <c r="R52" s="433"/>
    </row>
    <row r="53" spans="1:18" ht="20.25" customHeight="1" thickBot="1" x14ac:dyDescent="0.35">
      <c r="A53" s="433"/>
      <c r="B53" s="477"/>
      <c r="C53" s="451"/>
      <c r="D53" s="452"/>
      <c r="E53" s="453"/>
      <c r="F53" s="451"/>
      <c r="G53" s="452"/>
      <c r="H53" s="453"/>
      <c r="I53" s="433"/>
      <c r="J53" s="755" t="s">
        <v>1097</v>
      </c>
      <c r="K53" s="756"/>
      <c r="L53" s="759">
        <f>SUM(L41:M52)</f>
        <v>-1525</v>
      </c>
      <c r="M53" s="760"/>
      <c r="N53" s="759">
        <f>SUM(N41:O52)</f>
        <v>0</v>
      </c>
      <c r="O53" s="760"/>
      <c r="P53" s="759">
        <f>SUM(P41:Q52)</f>
        <v>-1525</v>
      </c>
      <c r="Q53" s="763"/>
      <c r="R53" s="433"/>
    </row>
    <row r="54" spans="1:18" ht="20.25" customHeight="1" thickBot="1" x14ac:dyDescent="0.35">
      <c r="A54" s="433"/>
      <c r="B54" s="488" t="s">
        <v>1097</v>
      </c>
      <c r="C54" s="489">
        <f>SUM(C41:C53)</f>
        <v>0</v>
      </c>
      <c r="D54" s="490">
        <f>SUM(D41:D53)</f>
        <v>0</v>
      </c>
      <c r="E54" s="491">
        <f>+C54+D54</f>
        <v>0</v>
      </c>
      <c r="F54" s="489">
        <f>SUM(F41:F53)</f>
        <v>0</v>
      </c>
      <c r="G54" s="490">
        <f>SUM(G41:G53)</f>
        <v>0</v>
      </c>
      <c r="H54" s="491">
        <f>+F54+G54</f>
        <v>0</v>
      </c>
      <c r="I54" s="433"/>
      <c r="J54" s="757"/>
      <c r="K54" s="758"/>
      <c r="L54" s="761"/>
      <c r="M54" s="762"/>
      <c r="N54" s="761"/>
      <c r="O54" s="762"/>
      <c r="P54" s="761"/>
      <c r="Q54" s="764"/>
      <c r="R54" s="433"/>
    </row>
    <row r="55" spans="1:18" x14ac:dyDescent="0.25">
      <c r="A55" s="433"/>
      <c r="B55" s="433"/>
      <c r="C55" s="433"/>
      <c r="D55" s="433"/>
      <c r="E55" s="433"/>
      <c r="F55" s="433"/>
      <c r="G55" s="433"/>
      <c r="H55" s="433"/>
      <c r="I55" s="433"/>
      <c r="J55" s="449"/>
      <c r="K55" s="449"/>
      <c r="L55" s="449"/>
      <c r="M55" s="449"/>
      <c r="N55" s="449"/>
      <c r="O55" s="449"/>
      <c r="P55" s="449"/>
      <c r="Q55" s="433"/>
      <c r="R55" s="433"/>
    </row>
  </sheetData>
  <mergeCells count="100">
    <mergeCell ref="B1:N2"/>
    <mergeCell ref="O1:P1"/>
    <mergeCell ref="O2:Q2"/>
    <mergeCell ref="B3:H3"/>
    <mergeCell ref="C4:E4"/>
    <mergeCell ref="F4:H4"/>
    <mergeCell ref="B4:B5"/>
    <mergeCell ref="J3:Q3"/>
    <mergeCell ref="J4:M4"/>
    <mergeCell ref="J23:N23"/>
    <mergeCell ref="J7:M7"/>
    <mergeCell ref="C39:E39"/>
    <mergeCell ref="F39:H39"/>
    <mergeCell ref="J8:M8"/>
    <mergeCell ref="J9:M9"/>
    <mergeCell ref="J31:N31"/>
    <mergeCell ref="J32:N32"/>
    <mergeCell ref="J33:N33"/>
    <mergeCell ref="O31:P31"/>
    <mergeCell ref="O32:P32"/>
    <mergeCell ref="O33:P33"/>
    <mergeCell ref="O23:P23"/>
    <mergeCell ref="J12:M12"/>
    <mergeCell ref="O28:P28"/>
    <mergeCell ref="J29:N29"/>
    <mergeCell ref="O29:P29"/>
    <mergeCell ref="J13:M13"/>
    <mergeCell ref="J14:M14"/>
    <mergeCell ref="J15:M15"/>
    <mergeCell ref="J16:M16"/>
    <mergeCell ref="J17:M17"/>
    <mergeCell ref="J18:M18"/>
    <mergeCell ref="J19:M19"/>
    <mergeCell ref="J25:N25"/>
    <mergeCell ref="J21:N21"/>
    <mergeCell ref="J28:M28"/>
    <mergeCell ref="O36:P36"/>
    <mergeCell ref="J37:N37"/>
    <mergeCell ref="O37:P37"/>
    <mergeCell ref="J36:K36"/>
    <mergeCell ref="J30:N30"/>
    <mergeCell ref="O30:P30"/>
    <mergeCell ref="J34:N34"/>
    <mergeCell ref="O34:P34"/>
    <mergeCell ref="O35:P35"/>
    <mergeCell ref="J35:K35"/>
    <mergeCell ref="O26:P26"/>
    <mergeCell ref="J27:N27"/>
    <mergeCell ref="O4:P4"/>
    <mergeCell ref="J5:M6"/>
    <mergeCell ref="N5:O5"/>
    <mergeCell ref="P5:Q5"/>
    <mergeCell ref="J20:M20"/>
    <mergeCell ref="J26:M26"/>
    <mergeCell ref="O21:P21"/>
    <mergeCell ref="O22:P22"/>
    <mergeCell ref="J24:N24"/>
    <mergeCell ref="O24:P24"/>
    <mergeCell ref="O25:P25"/>
    <mergeCell ref="O27:P27"/>
    <mergeCell ref="J10:M10"/>
    <mergeCell ref="J11:M11"/>
    <mergeCell ref="B21:H21"/>
    <mergeCell ref="B22:B23"/>
    <mergeCell ref="C22:E22"/>
    <mergeCell ref="F22:H22"/>
    <mergeCell ref="J22:M22"/>
    <mergeCell ref="J39:Q39"/>
    <mergeCell ref="L40:M40"/>
    <mergeCell ref="N40:O40"/>
    <mergeCell ref="P40:Q40"/>
    <mergeCell ref="J40:K40"/>
    <mergeCell ref="J41:K42"/>
    <mergeCell ref="L41:M42"/>
    <mergeCell ref="N41:O42"/>
    <mergeCell ref="P41:Q42"/>
    <mergeCell ref="J43:K44"/>
    <mergeCell ref="L43:M44"/>
    <mergeCell ref="N43:O44"/>
    <mergeCell ref="P43:Q44"/>
    <mergeCell ref="J45:K46"/>
    <mergeCell ref="L45:M46"/>
    <mergeCell ref="N45:O46"/>
    <mergeCell ref="P45:Q46"/>
    <mergeCell ref="J47:K48"/>
    <mergeCell ref="L47:M48"/>
    <mergeCell ref="N47:O48"/>
    <mergeCell ref="P47:Q48"/>
    <mergeCell ref="J53:K54"/>
    <mergeCell ref="L53:M54"/>
    <mergeCell ref="N53:O54"/>
    <mergeCell ref="P53:Q54"/>
    <mergeCell ref="J49:K50"/>
    <mergeCell ref="L49:M50"/>
    <mergeCell ref="N49:O50"/>
    <mergeCell ref="P49:Q50"/>
    <mergeCell ref="J51:K52"/>
    <mergeCell ref="L51:M52"/>
    <mergeCell ref="N51:O52"/>
    <mergeCell ref="P51:Q52"/>
  </mergeCells>
  <conditionalFormatting sqref="B41:B53 I41:I53">
    <cfRule type="expression" dxfId="492" priority="21">
      <formula>MOD(ROW(),2)</formula>
    </cfRule>
  </conditionalFormatting>
  <conditionalFormatting sqref="B6:H18">
    <cfRule type="expression" dxfId="491" priority="18">
      <formula>MOD(ROW(),2)</formula>
    </cfRule>
  </conditionalFormatting>
  <conditionalFormatting sqref="C41:H54">
    <cfRule type="expression" dxfId="490" priority="16">
      <formula>MOD(ROW(),2)</formula>
    </cfRule>
  </conditionalFormatting>
  <printOptions horizontalCentered="1"/>
  <pageMargins left="0.39370078740157483" right="0" top="0.39370078740157483" bottom="0.39370078740157483" header="0" footer="0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1"/>
  </sheetPr>
  <dimension ref="A1"/>
  <sheetViews>
    <sheetView workbookViewId="0">
      <selection activeCell="J16" sqref="J16"/>
    </sheetView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0099"/>
    <pageSetUpPr fitToPage="1"/>
  </sheetPr>
  <dimension ref="A1:Y68"/>
  <sheetViews>
    <sheetView zoomScaleNormal="100" workbookViewId="0"/>
  </sheetViews>
  <sheetFormatPr baseColWidth="10" defaultColWidth="0" defaultRowHeight="12.75" zeroHeight="1" x14ac:dyDescent="0.2"/>
  <cols>
    <col min="1" max="1" width="1.140625" style="272" customWidth="1"/>
    <col min="2" max="2" width="4.42578125" style="272" bestFit="1" customWidth="1"/>
    <col min="3" max="3" width="33.42578125" style="272" bestFit="1" customWidth="1"/>
    <col min="4" max="4" width="12.28515625" style="272" bestFit="1" customWidth="1"/>
    <col min="5" max="5" width="11.5703125" style="272" customWidth="1"/>
    <col min="6" max="6" width="12.28515625" style="272" bestFit="1" customWidth="1"/>
    <col min="7" max="7" width="11.5703125" style="272" customWidth="1"/>
    <col min="8" max="8" width="1.7109375" style="272" customWidth="1"/>
    <col min="9" max="9" width="3" style="272" bestFit="1" customWidth="1"/>
    <col min="10" max="10" width="24.7109375" style="272" bestFit="1" customWidth="1"/>
    <col min="11" max="11" width="15" style="272" bestFit="1" customWidth="1"/>
    <col min="12" max="12" width="11.28515625" style="272" customWidth="1"/>
    <col min="13" max="13" width="15" style="272" bestFit="1" customWidth="1"/>
    <col min="14" max="14" width="11.5703125" style="272" customWidth="1"/>
    <col min="15" max="15" width="1.7109375" style="272" customWidth="1"/>
    <col min="16" max="16" width="3.85546875" style="272" bestFit="1" customWidth="1"/>
    <col min="17" max="17" width="25" style="272" bestFit="1" customWidth="1"/>
    <col min="18" max="18" width="12.42578125" style="272" bestFit="1" customWidth="1"/>
    <col min="19" max="19" width="16.140625" style="272" customWidth="1"/>
    <col min="20" max="20" width="16.140625" style="350" customWidth="1"/>
    <col min="21" max="21" width="16.140625" style="272" customWidth="1"/>
    <col min="22" max="22" width="0.7109375" style="272" customWidth="1"/>
    <col min="23" max="25" width="0" style="272" hidden="1" customWidth="1"/>
    <col min="26" max="16384" width="11.42578125" style="272" hidden="1"/>
  </cols>
  <sheetData>
    <row r="1" spans="2:21" s="267" customFormat="1" ht="32.25" thickBot="1" x14ac:dyDescent="0.35">
      <c r="B1" s="973" t="s">
        <v>966</v>
      </c>
      <c r="C1" s="974"/>
      <c r="D1" s="974"/>
      <c r="E1" s="974"/>
      <c r="F1" s="974"/>
      <c r="G1" s="974"/>
      <c r="H1" s="432"/>
      <c r="I1" s="975" t="s">
        <v>967</v>
      </c>
      <c r="J1" s="975"/>
      <c r="K1" s="975"/>
      <c r="L1" s="975"/>
      <c r="M1" s="975"/>
      <c r="N1" s="975"/>
      <c r="O1" s="975"/>
      <c r="P1" s="975"/>
      <c r="Q1" s="975"/>
      <c r="R1" s="975"/>
      <c r="S1" s="975"/>
      <c r="T1" s="975"/>
      <c r="U1" s="976"/>
    </row>
    <row r="2" spans="2:21" s="269" customFormat="1" ht="23.25" thickBot="1" x14ac:dyDescent="0.5">
      <c r="B2" s="977" t="s">
        <v>11</v>
      </c>
      <c r="C2" s="978"/>
      <c r="D2" s="978"/>
      <c r="E2" s="978"/>
      <c r="F2" s="978"/>
      <c r="G2" s="979"/>
      <c r="H2" s="268"/>
      <c r="I2" s="980" t="s">
        <v>85</v>
      </c>
      <c r="J2" s="981"/>
      <c r="K2" s="981"/>
      <c r="L2" s="981"/>
      <c r="M2" s="981"/>
      <c r="N2" s="981"/>
      <c r="O2" s="981"/>
      <c r="P2" s="982"/>
      <c r="Q2" s="982"/>
      <c r="R2" s="982"/>
      <c r="S2" s="982"/>
      <c r="T2" s="982"/>
      <c r="U2" s="983"/>
    </row>
    <row r="3" spans="2:21" ht="17.25" thickBot="1" x14ac:dyDescent="0.35">
      <c r="B3" s="984" t="s">
        <v>968</v>
      </c>
      <c r="C3" s="985"/>
      <c r="D3" s="986" t="s">
        <v>969</v>
      </c>
      <c r="E3" s="987"/>
      <c r="F3" s="986" t="s">
        <v>970</v>
      </c>
      <c r="G3" s="988"/>
      <c r="H3" s="270"/>
      <c r="I3" s="989" t="s">
        <v>37</v>
      </c>
      <c r="J3" s="990"/>
      <c r="K3" s="991" t="s">
        <v>969</v>
      </c>
      <c r="L3" s="992"/>
      <c r="M3" s="990" t="s">
        <v>970</v>
      </c>
      <c r="N3" s="993"/>
      <c r="O3" s="271"/>
      <c r="P3" s="989" t="s">
        <v>38</v>
      </c>
      <c r="Q3" s="990"/>
      <c r="R3" s="991" t="s">
        <v>969</v>
      </c>
      <c r="S3" s="992"/>
      <c r="T3" s="990" t="s">
        <v>970</v>
      </c>
      <c r="U3" s="993"/>
    </row>
    <row r="4" spans="2:21" ht="17.25" thickBot="1" x14ac:dyDescent="0.35">
      <c r="B4" s="273" t="s">
        <v>971</v>
      </c>
      <c r="C4" s="274" t="s">
        <v>972</v>
      </c>
      <c r="D4" s="275">
        <f>SUM(D5:D8)</f>
        <v>2350000</v>
      </c>
      <c r="E4" s="276"/>
      <c r="F4" s="275">
        <f>SUM(F5:F8)</f>
        <v>1800000</v>
      </c>
      <c r="G4" s="277"/>
      <c r="H4" s="270"/>
      <c r="I4" s="278" t="s">
        <v>973</v>
      </c>
      <c r="J4" s="274" t="s">
        <v>87</v>
      </c>
      <c r="K4" s="275">
        <f>SUM(K5:K15)</f>
        <v>484625</v>
      </c>
      <c r="L4" s="279">
        <f>+K4/K$31</f>
        <v>0.34718366615921914</v>
      </c>
      <c r="M4" s="275">
        <f>SUM(M5:M15)</f>
        <v>518000</v>
      </c>
      <c r="N4" s="280">
        <f>+M4/M$31</f>
        <v>0.52081238688920173</v>
      </c>
      <c r="O4" s="281"/>
      <c r="P4" s="278" t="s">
        <v>974</v>
      </c>
      <c r="Q4" s="274"/>
      <c r="R4" s="275">
        <f>+R5+R6+R10+R11+R12+R14</f>
        <v>408850</v>
      </c>
      <c r="S4" s="279">
        <f>+R4/R$31</f>
        <v>0.29289871944121071</v>
      </c>
      <c r="T4" s="275">
        <f>+T5+T6+T10+T11+T12+T14</f>
        <v>235350</v>
      </c>
      <c r="U4" s="280">
        <f>+T4/T$31</f>
        <v>0.23662779006635834</v>
      </c>
    </row>
    <row r="5" spans="2:21" ht="16.5" x14ac:dyDescent="0.3">
      <c r="B5" s="282">
        <v>1</v>
      </c>
      <c r="C5" s="283" t="s">
        <v>975</v>
      </c>
      <c r="D5" s="284">
        <v>2100000</v>
      </c>
      <c r="E5" s="285"/>
      <c r="F5" s="284">
        <v>1800000</v>
      </c>
      <c r="G5" s="286"/>
      <c r="H5" s="270"/>
      <c r="I5" s="287" t="s">
        <v>976</v>
      </c>
      <c r="J5" s="288" t="s">
        <v>977</v>
      </c>
      <c r="K5" s="289">
        <v>240000</v>
      </c>
      <c r="L5" s="290">
        <f t="shared" ref="L5:N10" si="0">+K5/K$31</f>
        <v>0.17193516611444434</v>
      </c>
      <c r="M5" s="289">
        <f>SUM(M6:M13)</f>
        <v>259000</v>
      </c>
      <c r="N5" s="291">
        <f t="shared" si="0"/>
        <v>0.26040619344460086</v>
      </c>
      <c r="O5" s="270"/>
      <c r="P5" s="287" t="s">
        <v>976</v>
      </c>
      <c r="Q5" s="288" t="s">
        <v>103</v>
      </c>
      <c r="R5" s="284">
        <v>100000</v>
      </c>
      <c r="S5" s="292">
        <f t="shared" ref="S5:U6" si="1">+R5/R$31</f>
        <v>7.1639652547685145E-2</v>
      </c>
      <c r="T5" s="284">
        <v>21000</v>
      </c>
      <c r="U5" s="293">
        <f t="shared" si="1"/>
        <v>2.1114015684697365E-2</v>
      </c>
    </row>
    <row r="6" spans="2:21" ht="16.5" x14ac:dyDescent="0.3">
      <c r="B6" s="294"/>
      <c r="C6" s="283" t="s">
        <v>978</v>
      </c>
      <c r="D6" s="284">
        <v>250000</v>
      </c>
      <c r="E6" s="285"/>
      <c r="F6" s="284">
        <v>0</v>
      </c>
      <c r="G6" s="286"/>
      <c r="H6" s="270"/>
      <c r="I6" s="287" t="s">
        <v>979</v>
      </c>
      <c r="J6" s="288" t="s">
        <v>980</v>
      </c>
      <c r="K6" s="284">
        <v>35000</v>
      </c>
      <c r="L6" s="295">
        <f t="shared" si="0"/>
        <v>2.5073878391689799E-2</v>
      </c>
      <c r="M6" s="284">
        <v>50000</v>
      </c>
      <c r="N6" s="296">
        <f t="shared" si="0"/>
        <v>5.0271465915946112E-2</v>
      </c>
      <c r="O6" s="270"/>
      <c r="P6" s="287" t="s">
        <v>981</v>
      </c>
      <c r="Q6" s="288" t="s">
        <v>982</v>
      </c>
      <c r="R6" s="284">
        <f>SUM(R7:R9)</f>
        <v>127100</v>
      </c>
      <c r="S6" s="292">
        <f t="shared" si="1"/>
        <v>9.1053998388107821E-2</v>
      </c>
      <c r="T6" s="284">
        <f>SUM(T7:T9)</f>
        <v>127100</v>
      </c>
      <c r="U6" s="293">
        <f t="shared" si="1"/>
        <v>0.12779006635833501</v>
      </c>
    </row>
    <row r="7" spans="2:21" ht="16.5" x14ac:dyDescent="0.3">
      <c r="B7" s="287" t="s">
        <v>983</v>
      </c>
      <c r="C7" s="288" t="s">
        <v>984</v>
      </c>
      <c r="D7" s="284">
        <v>0</v>
      </c>
      <c r="E7" s="285"/>
      <c r="F7" s="284">
        <v>0</v>
      </c>
      <c r="G7" s="286"/>
      <c r="H7" s="270"/>
      <c r="I7" s="287" t="s">
        <v>981</v>
      </c>
      <c r="J7" s="288" t="s">
        <v>929</v>
      </c>
      <c r="K7" s="284">
        <v>200000</v>
      </c>
      <c r="L7" s="295">
        <f t="shared" si="0"/>
        <v>0.14327930509537029</v>
      </c>
      <c r="M7" s="284">
        <v>200000</v>
      </c>
      <c r="N7" s="296">
        <f t="shared" si="0"/>
        <v>0.20108586366378445</v>
      </c>
      <c r="O7" s="270"/>
      <c r="P7" s="294"/>
      <c r="Q7" s="283" t="s">
        <v>110</v>
      </c>
      <c r="R7" s="284">
        <v>2100</v>
      </c>
      <c r="S7" s="297"/>
      <c r="T7" s="284">
        <v>2100</v>
      </c>
      <c r="U7" s="298"/>
    </row>
    <row r="8" spans="2:21" ht="16.5" x14ac:dyDescent="0.3">
      <c r="B8" s="287" t="s">
        <v>985</v>
      </c>
      <c r="C8" s="288" t="s">
        <v>986</v>
      </c>
      <c r="D8" s="284">
        <v>0</v>
      </c>
      <c r="E8" s="285"/>
      <c r="F8" s="284">
        <v>0</v>
      </c>
      <c r="G8" s="286"/>
      <c r="H8" s="270"/>
      <c r="I8" s="287" t="s">
        <v>987</v>
      </c>
      <c r="J8" s="288" t="s">
        <v>988</v>
      </c>
      <c r="K8" s="284">
        <v>5000</v>
      </c>
      <c r="L8" s="295">
        <f t="shared" si="0"/>
        <v>3.581982627384257E-3</v>
      </c>
      <c r="M8" s="284">
        <v>5000</v>
      </c>
      <c r="N8" s="296">
        <f t="shared" si="0"/>
        <v>5.0271465915946107E-3</v>
      </c>
      <c r="O8" s="270"/>
      <c r="P8" s="294"/>
      <c r="Q8" s="283" t="s">
        <v>989</v>
      </c>
      <c r="R8" s="284">
        <v>125000</v>
      </c>
      <c r="S8" s="297"/>
      <c r="T8" s="284">
        <v>125000</v>
      </c>
      <c r="U8" s="298"/>
    </row>
    <row r="9" spans="2:21" ht="16.5" x14ac:dyDescent="0.3">
      <c r="B9" s="299"/>
      <c r="C9" s="300"/>
      <c r="D9" s="301"/>
      <c r="E9" s="302"/>
      <c r="F9" s="301"/>
      <c r="G9" s="303"/>
      <c r="H9" s="270"/>
      <c r="I9" s="287" t="s">
        <v>990</v>
      </c>
      <c r="J9" s="288" t="s">
        <v>991</v>
      </c>
      <c r="K9" s="284">
        <v>3000</v>
      </c>
      <c r="L9" s="295">
        <f t="shared" si="0"/>
        <v>2.1491895764305545E-3</v>
      </c>
      <c r="M9" s="284">
        <v>4000</v>
      </c>
      <c r="N9" s="296">
        <f t="shared" si="0"/>
        <v>4.0217172732756887E-3</v>
      </c>
      <c r="O9" s="270"/>
      <c r="P9" s="294"/>
      <c r="Q9" s="283"/>
      <c r="R9" s="284">
        <v>0</v>
      </c>
      <c r="S9" s="297"/>
      <c r="T9" s="284">
        <v>0</v>
      </c>
      <c r="U9" s="298"/>
    </row>
    <row r="10" spans="2:21" ht="16.5" x14ac:dyDescent="0.3">
      <c r="B10" s="304" t="s">
        <v>992</v>
      </c>
      <c r="C10" s="305" t="s">
        <v>993</v>
      </c>
      <c r="D10" s="306">
        <f>SUM(D11:D14)</f>
        <v>-1305000</v>
      </c>
      <c r="E10" s="307">
        <f>+D10/D$4</f>
        <v>-0.55531914893617018</v>
      </c>
      <c r="F10" s="306">
        <f>SUM(F11:F14)</f>
        <v>-1070000</v>
      </c>
      <c r="G10" s="308">
        <f>+F10/F$4</f>
        <v>-0.59444444444444444</v>
      </c>
      <c r="H10" s="270"/>
      <c r="I10" s="287" t="s">
        <v>994</v>
      </c>
      <c r="J10" s="288" t="s">
        <v>995</v>
      </c>
      <c r="K10" s="284">
        <v>1625</v>
      </c>
      <c r="L10" s="295">
        <f t="shared" si="0"/>
        <v>1.1641443538998836E-3</v>
      </c>
      <c r="M10" s="284">
        <v>0</v>
      </c>
      <c r="N10" s="296">
        <f t="shared" si="0"/>
        <v>0</v>
      </c>
      <c r="O10" s="270"/>
      <c r="P10" s="287" t="s">
        <v>990</v>
      </c>
      <c r="Q10" s="288" t="s">
        <v>996</v>
      </c>
      <c r="R10" s="284">
        <v>-12750</v>
      </c>
      <c r="S10" s="292">
        <f t="shared" ref="S10:U12" si="2">+R10/R$31</f>
        <v>-9.1340556998298558E-3</v>
      </c>
      <c r="T10" s="284">
        <v>0</v>
      </c>
      <c r="U10" s="293">
        <f t="shared" si="2"/>
        <v>0</v>
      </c>
    </row>
    <row r="11" spans="2:21" ht="16.5" x14ac:dyDescent="0.3">
      <c r="B11" s="299"/>
      <c r="C11" s="283" t="s">
        <v>997</v>
      </c>
      <c r="D11" s="284">
        <f>-F13</f>
        <v>-280000</v>
      </c>
      <c r="E11" s="285"/>
      <c r="F11" s="284">
        <v>-450000</v>
      </c>
      <c r="G11" s="309"/>
      <c r="H11" s="270"/>
      <c r="I11" s="287"/>
      <c r="J11" s="288"/>
      <c r="K11" s="284"/>
      <c r="L11" s="310"/>
      <c r="M11" s="284"/>
      <c r="N11" s="298"/>
      <c r="O11" s="270"/>
      <c r="P11" s="287" t="s">
        <v>994</v>
      </c>
      <c r="Q11" s="288" t="s">
        <v>998</v>
      </c>
      <c r="R11" s="284">
        <v>100000</v>
      </c>
      <c r="S11" s="292">
        <f t="shared" si="2"/>
        <v>7.1639652547685145E-2</v>
      </c>
      <c r="T11" s="284">
        <v>100000</v>
      </c>
      <c r="U11" s="293">
        <f t="shared" si="2"/>
        <v>0.10054293183189222</v>
      </c>
    </row>
    <row r="12" spans="2:21" ht="16.5" x14ac:dyDescent="0.3">
      <c r="B12" s="299"/>
      <c r="C12" s="283" t="s">
        <v>94</v>
      </c>
      <c r="D12" s="284">
        <v>-1300000</v>
      </c>
      <c r="E12" s="285"/>
      <c r="F12" s="284">
        <v>-900000</v>
      </c>
      <c r="G12" s="309"/>
      <c r="H12" s="270"/>
      <c r="I12" s="287"/>
      <c r="J12" s="288"/>
      <c r="K12" s="284"/>
      <c r="L12" s="310"/>
      <c r="M12" s="284"/>
      <c r="N12" s="298"/>
      <c r="O12" s="270"/>
      <c r="P12" s="287" t="s">
        <v>999</v>
      </c>
      <c r="Q12" s="288" t="s">
        <v>1000</v>
      </c>
      <c r="R12" s="284">
        <f>D31</f>
        <v>94500</v>
      </c>
      <c r="S12" s="292">
        <f t="shared" si="2"/>
        <v>6.769947165756246E-2</v>
      </c>
      <c r="T12" s="284">
        <f>+F31</f>
        <v>-12750</v>
      </c>
      <c r="U12" s="293">
        <f t="shared" si="2"/>
        <v>-1.2819223808566258E-2</v>
      </c>
    </row>
    <row r="13" spans="2:21" ht="16.5" x14ac:dyDescent="0.3">
      <c r="B13" s="299"/>
      <c r="C13" s="283" t="s">
        <v>1001</v>
      </c>
      <c r="D13" s="284">
        <v>275000</v>
      </c>
      <c r="E13" s="285"/>
      <c r="F13" s="284">
        <v>280000</v>
      </c>
      <c r="G13" s="309"/>
      <c r="H13" s="270"/>
      <c r="I13" s="287"/>
      <c r="J13" s="288"/>
      <c r="K13" s="284"/>
      <c r="L13" s="310"/>
      <c r="M13" s="284"/>
      <c r="N13" s="298"/>
      <c r="O13" s="270"/>
      <c r="P13" s="287"/>
      <c r="Q13" s="288"/>
      <c r="R13" s="284"/>
      <c r="S13" s="297"/>
      <c r="T13" s="284"/>
      <c r="U13" s="298"/>
    </row>
    <row r="14" spans="2:21" ht="17.25" thickBot="1" x14ac:dyDescent="0.35">
      <c r="B14" s="299"/>
      <c r="C14" s="311"/>
      <c r="D14" s="312"/>
      <c r="E14" s="313"/>
      <c r="F14" s="312"/>
      <c r="G14" s="303"/>
      <c r="H14" s="270"/>
      <c r="I14" s="287"/>
      <c r="J14" s="288"/>
      <c r="K14" s="284"/>
      <c r="L14" s="310"/>
      <c r="M14" s="284"/>
      <c r="N14" s="298"/>
      <c r="O14" s="270"/>
      <c r="P14" s="287" t="s">
        <v>1002</v>
      </c>
      <c r="Q14" s="288" t="s">
        <v>1003</v>
      </c>
      <c r="R14" s="284">
        <v>0</v>
      </c>
      <c r="S14" s="297"/>
      <c r="T14" s="284">
        <v>0</v>
      </c>
      <c r="U14" s="298"/>
    </row>
    <row r="15" spans="2:21" ht="17.25" thickBot="1" x14ac:dyDescent="0.35">
      <c r="B15" s="278"/>
      <c r="C15" s="314" t="s">
        <v>1004</v>
      </c>
      <c r="D15" s="275">
        <f>+D4+D7+D8+D10</f>
        <v>1045000</v>
      </c>
      <c r="E15" s="315">
        <f>+D15/D$4</f>
        <v>0.44468085106382976</v>
      </c>
      <c r="F15" s="275">
        <f>+F4+F7+F8+F10</f>
        <v>730000</v>
      </c>
      <c r="G15" s="316">
        <f>+F15/F$4</f>
        <v>0.40555555555555556</v>
      </c>
      <c r="H15" s="270"/>
      <c r="I15" s="287"/>
      <c r="J15" s="288"/>
      <c r="K15" s="284"/>
      <c r="L15" s="310"/>
      <c r="M15" s="301"/>
      <c r="N15" s="317"/>
      <c r="O15" s="270"/>
      <c r="P15" s="287"/>
      <c r="Q15" s="288"/>
      <c r="R15" s="284"/>
      <c r="S15" s="297"/>
      <c r="T15" s="284"/>
      <c r="U15" s="298"/>
    </row>
    <row r="16" spans="2:21" ht="17.25" thickBot="1" x14ac:dyDescent="0.35">
      <c r="B16" s="287" t="s">
        <v>1005</v>
      </c>
      <c r="C16" s="288" t="s">
        <v>1006</v>
      </c>
      <c r="D16" s="284">
        <v>40000</v>
      </c>
      <c r="E16" s="318">
        <f t="shared" ref="E16:G19" si="3">+D16/D$4</f>
        <v>1.7021276595744681E-2</v>
      </c>
      <c r="F16" s="284">
        <v>30000</v>
      </c>
      <c r="G16" s="319">
        <f t="shared" si="3"/>
        <v>1.6666666666666666E-2</v>
      </c>
      <c r="H16" s="270"/>
      <c r="I16" s="278" t="s">
        <v>1007</v>
      </c>
      <c r="J16" s="274" t="s">
        <v>88</v>
      </c>
      <c r="K16" s="275">
        <f>+K17+K18+K23+K24+K25+K26</f>
        <v>911250</v>
      </c>
      <c r="L16" s="279">
        <f>+K16/K$31</f>
        <v>0.65281633384078086</v>
      </c>
      <c r="M16" s="275">
        <f>+M17+M18+M23+M24+M25+M26</f>
        <v>476600</v>
      </c>
      <c r="N16" s="280">
        <f>+M16/M$31</f>
        <v>0.47918761311079833</v>
      </c>
      <c r="O16" s="281"/>
      <c r="P16" s="961" t="s">
        <v>1008</v>
      </c>
      <c r="Q16" s="962"/>
      <c r="R16" s="275">
        <f>SUM(R17:R21)</f>
        <v>377775</v>
      </c>
      <c r="S16" s="279">
        <f>+R16/R$31</f>
        <v>0.27063669741201757</v>
      </c>
      <c r="T16" s="275">
        <f>SUM(T17:T21)</f>
        <v>194250</v>
      </c>
      <c r="U16" s="280">
        <f>+T16/T$31</f>
        <v>0.19530464508345063</v>
      </c>
    </row>
    <row r="17" spans="2:21" ht="16.5" x14ac:dyDescent="0.3">
      <c r="B17" s="287" t="s">
        <v>1009</v>
      </c>
      <c r="C17" s="288" t="s">
        <v>1010</v>
      </c>
      <c r="D17" s="284">
        <v>-500000</v>
      </c>
      <c r="E17" s="318">
        <f t="shared" si="3"/>
        <v>-0.21276595744680851</v>
      </c>
      <c r="F17" s="284">
        <v>-400000</v>
      </c>
      <c r="G17" s="319">
        <f t="shared" si="3"/>
        <v>-0.22222222222222221</v>
      </c>
      <c r="H17" s="270"/>
      <c r="I17" s="287" t="s">
        <v>976</v>
      </c>
      <c r="J17" s="288" t="s">
        <v>1011</v>
      </c>
      <c r="K17" s="284">
        <f>D13</f>
        <v>275000</v>
      </c>
      <c r="L17" s="295">
        <f t="shared" ref="L17:L18" si="4">+K17/K$31</f>
        <v>0.19700904450613416</v>
      </c>
      <c r="M17" s="284">
        <f>F13</f>
        <v>280000</v>
      </c>
      <c r="N17" s="296">
        <f t="shared" ref="N17:N18" si="5">+M17/M$31</f>
        <v>0.2815202091292982</v>
      </c>
      <c r="O17" s="270"/>
      <c r="P17" s="287" t="s">
        <v>976</v>
      </c>
      <c r="Q17" s="288" t="s">
        <v>1012</v>
      </c>
      <c r="R17" s="284">
        <v>65000</v>
      </c>
      <c r="S17" s="292">
        <f t="shared" ref="S17:U20" si="6">+R17/R$31</f>
        <v>4.6565774155995346E-2</v>
      </c>
      <c r="T17" s="284">
        <v>50000</v>
      </c>
      <c r="U17" s="293">
        <f t="shared" si="6"/>
        <v>5.0271465915946112E-2</v>
      </c>
    </row>
    <row r="18" spans="2:21" ht="16.5" x14ac:dyDescent="0.3">
      <c r="B18" s="287" t="s">
        <v>1013</v>
      </c>
      <c r="C18" s="288" t="s">
        <v>1014</v>
      </c>
      <c r="D18" s="284">
        <v>-350000</v>
      </c>
      <c r="E18" s="318">
        <f t="shared" si="3"/>
        <v>-0.14893617021276595</v>
      </c>
      <c r="F18" s="284">
        <v>-300000</v>
      </c>
      <c r="G18" s="319">
        <f t="shared" si="3"/>
        <v>-0.16666666666666666</v>
      </c>
      <c r="H18" s="270"/>
      <c r="I18" s="287" t="s">
        <v>979</v>
      </c>
      <c r="J18" s="288" t="s">
        <v>1015</v>
      </c>
      <c r="K18" s="289">
        <f>SUM(K19:K22)</f>
        <v>477500</v>
      </c>
      <c r="L18" s="295">
        <f t="shared" si="4"/>
        <v>0.34207934091519654</v>
      </c>
      <c r="M18" s="289">
        <f>SUM(M19:M22)</f>
        <v>145000</v>
      </c>
      <c r="N18" s="296">
        <f t="shared" si="5"/>
        <v>0.14578725115624372</v>
      </c>
      <c r="O18" s="270"/>
      <c r="P18" s="287" t="s">
        <v>979</v>
      </c>
      <c r="Q18" s="288" t="s">
        <v>1016</v>
      </c>
      <c r="R18" s="284">
        <v>290000</v>
      </c>
      <c r="S18" s="292">
        <f t="shared" si="6"/>
        <v>0.20775499238828693</v>
      </c>
      <c r="T18" s="284">
        <v>90000</v>
      </c>
      <c r="U18" s="293">
        <f t="shared" si="6"/>
        <v>9.048863864870299E-2</v>
      </c>
    </row>
    <row r="19" spans="2:21" ht="16.5" x14ac:dyDescent="0.3">
      <c r="B19" s="287" t="s">
        <v>1017</v>
      </c>
      <c r="C19" s="288" t="s">
        <v>1018</v>
      </c>
      <c r="D19" s="284">
        <v>-90000</v>
      </c>
      <c r="E19" s="318">
        <f t="shared" si="3"/>
        <v>-3.8297872340425532E-2</v>
      </c>
      <c r="F19" s="284">
        <v>-60000</v>
      </c>
      <c r="G19" s="319">
        <f t="shared" si="3"/>
        <v>-3.3333333333333333E-2</v>
      </c>
      <c r="H19" s="270"/>
      <c r="I19" s="294"/>
      <c r="J19" s="283" t="s">
        <v>252</v>
      </c>
      <c r="K19" s="284">
        <v>475000</v>
      </c>
      <c r="L19" s="310"/>
      <c r="M19" s="284">
        <v>100000</v>
      </c>
      <c r="N19" s="298"/>
      <c r="O19" s="270"/>
      <c r="P19" s="287" t="s">
        <v>981</v>
      </c>
      <c r="Q19" s="288" t="s">
        <v>1019</v>
      </c>
      <c r="R19" s="284">
        <v>22775</v>
      </c>
      <c r="S19" s="292">
        <f t="shared" si="6"/>
        <v>1.6315930867735293E-2</v>
      </c>
      <c r="T19" s="284">
        <v>54250</v>
      </c>
      <c r="U19" s="293">
        <f t="shared" si="6"/>
        <v>5.4544540518801525E-2</v>
      </c>
    </row>
    <row r="20" spans="2:21" ht="16.5" x14ac:dyDescent="0.3">
      <c r="B20" s="287"/>
      <c r="C20" s="288"/>
      <c r="D20" s="284"/>
      <c r="E20" s="320"/>
      <c r="F20" s="284"/>
      <c r="G20" s="321"/>
      <c r="H20" s="270"/>
      <c r="I20" s="294"/>
      <c r="J20" s="283" t="s">
        <v>1020</v>
      </c>
      <c r="K20" s="284">
        <v>0</v>
      </c>
      <c r="L20" s="310"/>
      <c r="M20" s="284">
        <v>42000</v>
      </c>
      <c r="N20" s="298"/>
      <c r="O20" s="270"/>
      <c r="P20" s="287" t="s">
        <v>987</v>
      </c>
      <c r="Q20" s="288" t="s">
        <v>1021</v>
      </c>
      <c r="R20" s="284">
        <v>0</v>
      </c>
      <c r="S20" s="292">
        <f t="shared" si="6"/>
        <v>0</v>
      </c>
      <c r="T20" s="284">
        <v>0</v>
      </c>
      <c r="U20" s="293">
        <f t="shared" si="6"/>
        <v>0</v>
      </c>
    </row>
    <row r="21" spans="2:21" ht="17.25" thickBot="1" x14ac:dyDescent="0.35">
      <c r="B21" s="322"/>
      <c r="C21" s="323"/>
      <c r="D21" s="284"/>
      <c r="E21" s="324"/>
      <c r="F21" s="284"/>
      <c r="G21" s="325"/>
      <c r="H21" s="270"/>
      <c r="I21" s="294"/>
      <c r="J21" s="283" t="s">
        <v>1022</v>
      </c>
      <c r="K21" s="284">
        <v>2500</v>
      </c>
      <c r="L21" s="310"/>
      <c r="M21" s="284">
        <v>3000</v>
      </c>
      <c r="N21" s="298"/>
      <c r="O21" s="270"/>
      <c r="P21" s="287"/>
      <c r="Q21" s="288"/>
      <c r="R21" s="284"/>
      <c r="S21" s="297"/>
      <c r="T21" s="326"/>
      <c r="U21" s="298"/>
    </row>
    <row r="22" spans="2:21" s="332" customFormat="1" ht="17.25" thickBot="1" x14ac:dyDescent="0.35">
      <c r="B22" s="273" t="s">
        <v>973</v>
      </c>
      <c r="C22" s="314" t="s">
        <v>1023</v>
      </c>
      <c r="D22" s="275">
        <f>+D15+SUM(D16:D21)</f>
        <v>145000</v>
      </c>
      <c r="E22" s="315">
        <f>+D22/D$4</f>
        <v>6.1702127659574467E-2</v>
      </c>
      <c r="F22" s="275">
        <f>+F15+SUM(F16:F21)</f>
        <v>0</v>
      </c>
      <c r="G22" s="316">
        <f>+F22/F$4</f>
        <v>0</v>
      </c>
      <c r="H22" s="327"/>
      <c r="I22" s="294"/>
      <c r="J22" s="328"/>
      <c r="K22" s="329"/>
      <c r="L22" s="330"/>
      <c r="M22" s="329"/>
      <c r="N22" s="331"/>
      <c r="O22" s="270"/>
      <c r="P22" s="961" t="s">
        <v>1024</v>
      </c>
      <c r="Q22" s="962"/>
      <c r="R22" s="275">
        <f>+R23+R24+R25+R26+R29</f>
        <v>609250</v>
      </c>
      <c r="S22" s="279">
        <f>+R22/R$31</f>
        <v>0.43646458314677172</v>
      </c>
      <c r="T22" s="275">
        <f>+T23+T24+T25+T26+T29</f>
        <v>565000</v>
      </c>
      <c r="U22" s="280">
        <f>+T22/T$31</f>
        <v>0.56806756485019105</v>
      </c>
    </row>
    <row r="23" spans="2:21" ht="16.5" x14ac:dyDescent="0.3">
      <c r="B23" s="287" t="s">
        <v>1025</v>
      </c>
      <c r="C23" s="288" t="s">
        <v>1026</v>
      </c>
      <c r="D23" s="284">
        <v>5000</v>
      </c>
      <c r="E23" s="318">
        <f t="shared" ref="E23:E25" si="7">+D23/D$4</f>
        <v>2.1276595744680851E-3</v>
      </c>
      <c r="F23" s="284">
        <v>6000</v>
      </c>
      <c r="G23" s="319">
        <f t="shared" ref="G23:G25" si="8">+F23/F$4</f>
        <v>3.3333333333333335E-3</v>
      </c>
      <c r="H23" s="270"/>
      <c r="I23" s="287" t="s">
        <v>981</v>
      </c>
      <c r="J23" s="288" t="s">
        <v>1027</v>
      </c>
      <c r="K23" s="284">
        <v>12750</v>
      </c>
      <c r="L23" s="295">
        <f t="shared" ref="L23:L26" si="9">+K23/K$31</f>
        <v>9.1340556998298558E-3</v>
      </c>
      <c r="M23" s="284">
        <v>25000</v>
      </c>
      <c r="N23" s="296">
        <f t="shared" ref="N23:N26" si="10">+M23/M$31</f>
        <v>2.5135732957973056E-2</v>
      </c>
      <c r="O23" s="270"/>
      <c r="P23" s="287" t="s">
        <v>976</v>
      </c>
      <c r="Q23" s="288" t="s">
        <v>1028</v>
      </c>
      <c r="R23" s="284">
        <v>95000</v>
      </c>
      <c r="S23" s="292">
        <f t="shared" ref="S23:U26" si="11">+R23/R$31</f>
        <v>6.8057669920300892E-2</v>
      </c>
      <c r="T23" s="284">
        <v>95000</v>
      </c>
      <c r="U23" s="293">
        <f t="shared" si="11"/>
        <v>9.5515785240297607E-2</v>
      </c>
    </row>
    <row r="24" spans="2:21" ht="16.5" x14ac:dyDescent="0.3">
      <c r="B24" s="287" t="s">
        <v>1029</v>
      </c>
      <c r="C24" s="288" t="s">
        <v>1030</v>
      </c>
      <c r="D24" s="284">
        <v>-12000</v>
      </c>
      <c r="E24" s="318">
        <f t="shared" si="7"/>
        <v>-5.106382978723404E-3</v>
      </c>
      <c r="F24" s="284">
        <v>-10000</v>
      </c>
      <c r="G24" s="319">
        <f t="shared" si="8"/>
        <v>-5.5555555555555558E-3</v>
      </c>
      <c r="H24" s="270"/>
      <c r="I24" s="287" t="s">
        <v>987</v>
      </c>
      <c r="J24" s="288" t="s">
        <v>1031</v>
      </c>
      <c r="K24" s="284">
        <v>0</v>
      </c>
      <c r="L24" s="295">
        <f t="shared" si="9"/>
        <v>0</v>
      </c>
      <c r="M24" s="284">
        <v>6600</v>
      </c>
      <c r="N24" s="296">
        <f t="shared" si="10"/>
        <v>6.635833500904886E-3</v>
      </c>
      <c r="O24" s="270"/>
      <c r="P24" s="287" t="s">
        <v>979</v>
      </c>
      <c r="Q24" s="288" t="s">
        <v>1032</v>
      </c>
      <c r="R24" s="284">
        <v>80750</v>
      </c>
      <c r="S24" s="292">
        <f t="shared" si="11"/>
        <v>5.7849019432255754E-2</v>
      </c>
      <c r="T24" s="284">
        <v>150000</v>
      </c>
      <c r="U24" s="293">
        <f t="shared" si="11"/>
        <v>0.15081439774783834</v>
      </c>
    </row>
    <row r="25" spans="2:21" ht="16.5" x14ac:dyDescent="0.3">
      <c r="B25" s="287" t="s">
        <v>1033</v>
      </c>
      <c r="C25" s="288" t="s">
        <v>1034</v>
      </c>
      <c r="D25" s="284">
        <v>-12000</v>
      </c>
      <c r="E25" s="318">
        <f t="shared" si="7"/>
        <v>-5.106382978723404E-3</v>
      </c>
      <c r="F25" s="284">
        <v>-13000</v>
      </c>
      <c r="G25" s="319">
        <f t="shared" si="8"/>
        <v>-7.2222222222222219E-3</v>
      </c>
      <c r="H25" s="270"/>
      <c r="I25" s="287" t="s">
        <v>990</v>
      </c>
      <c r="J25" s="288" t="s">
        <v>1035</v>
      </c>
      <c r="K25" s="284">
        <v>0</v>
      </c>
      <c r="L25" s="295">
        <f t="shared" si="9"/>
        <v>0</v>
      </c>
      <c r="M25" s="284">
        <v>0</v>
      </c>
      <c r="N25" s="296">
        <f t="shared" si="10"/>
        <v>0</v>
      </c>
      <c r="O25" s="270"/>
      <c r="P25" s="287" t="s">
        <v>981</v>
      </c>
      <c r="Q25" s="288" t="s">
        <v>1036</v>
      </c>
      <c r="R25" s="284">
        <v>0</v>
      </c>
      <c r="S25" s="292">
        <f t="shared" si="11"/>
        <v>0</v>
      </c>
      <c r="T25" s="284">
        <v>0</v>
      </c>
      <c r="U25" s="293">
        <f t="shared" si="11"/>
        <v>0</v>
      </c>
    </row>
    <row r="26" spans="2:21" ht="17.25" thickBot="1" x14ac:dyDescent="0.35">
      <c r="B26" s="287"/>
      <c r="C26" s="288"/>
      <c r="D26" s="284"/>
      <c r="E26" s="324"/>
      <c r="F26" s="284"/>
      <c r="G26" s="325"/>
      <c r="H26" s="270"/>
      <c r="I26" s="287" t="s">
        <v>994</v>
      </c>
      <c r="J26" s="288" t="s">
        <v>1037</v>
      </c>
      <c r="K26" s="284">
        <v>146000</v>
      </c>
      <c r="L26" s="295">
        <f t="shared" si="9"/>
        <v>0.10459389271962032</v>
      </c>
      <c r="M26" s="284">
        <v>20000</v>
      </c>
      <c r="N26" s="296">
        <f t="shared" si="10"/>
        <v>2.0108586366378443E-2</v>
      </c>
      <c r="O26" s="270"/>
      <c r="P26" s="287" t="s">
        <v>987</v>
      </c>
      <c r="Q26" s="288" t="s">
        <v>1038</v>
      </c>
      <c r="R26" s="284">
        <f>SUM(R27:R28)</f>
        <v>430000</v>
      </c>
      <c r="S26" s="292">
        <f t="shared" si="11"/>
        <v>0.30805050595504613</v>
      </c>
      <c r="T26" s="284">
        <f>SUM(T27:T28)</f>
        <v>320000</v>
      </c>
      <c r="U26" s="293">
        <f t="shared" si="11"/>
        <v>0.32173738186205508</v>
      </c>
    </row>
    <row r="27" spans="2:21" ht="17.25" thickBot="1" x14ac:dyDescent="0.35">
      <c r="B27" s="273" t="s">
        <v>1007</v>
      </c>
      <c r="C27" s="314" t="s">
        <v>1039</v>
      </c>
      <c r="D27" s="275">
        <f>SUM(D23:D26)</f>
        <v>-19000</v>
      </c>
      <c r="E27" s="315">
        <f t="shared" ref="E27:G29" si="12">+D27/D$4</f>
        <v>-8.0851063829787233E-3</v>
      </c>
      <c r="F27" s="275">
        <f>SUM(F23:F26)</f>
        <v>-17000</v>
      </c>
      <c r="G27" s="316">
        <f t="shared" si="12"/>
        <v>-9.4444444444444445E-3</v>
      </c>
      <c r="H27" s="270"/>
      <c r="I27" s="287"/>
      <c r="J27" s="288"/>
      <c r="K27" s="284"/>
      <c r="L27" s="310"/>
      <c r="M27" s="284"/>
      <c r="N27" s="298"/>
      <c r="O27" s="270"/>
      <c r="P27" s="294"/>
      <c r="Q27" s="283" t="s">
        <v>242</v>
      </c>
      <c r="R27" s="284">
        <v>400000</v>
      </c>
      <c r="S27" s="297"/>
      <c r="T27" s="284">
        <v>300000</v>
      </c>
      <c r="U27" s="298"/>
    </row>
    <row r="28" spans="2:21" s="332" customFormat="1" ht="17.25" thickBot="1" x14ac:dyDescent="0.35">
      <c r="B28" s="273" t="s">
        <v>1040</v>
      </c>
      <c r="C28" s="333" t="s">
        <v>1041</v>
      </c>
      <c r="D28" s="275">
        <f>+D22+D27</f>
        <v>126000</v>
      </c>
      <c r="E28" s="315">
        <f t="shared" si="12"/>
        <v>5.3617021276595747E-2</v>
      </c>
      <c r="F28" s="275">
        <f>+F22+F27</f>
        <v>-17000</v>
      </c>
      <c r="G28" s="316">
        <f t="shared" si="12"/>
        <v>-9.4444444444444445E-3</v>
      </c>
      <c r="H28" s="270"/>
      <c r="I28" s="287"/>
      <c r="J28" s="288"/>
      <c r="K28" s="284"/>
      <c r="L28" s="310"/>
      <c r="M28" s="284"/>
      <c r="N28" s="298"/>
      <c r="O28" s="270"/>
      <c r="P28" s="294"/>
      <c r="Q28" s="283" t="s">
        <v>1042</v>
      </c>
      <c r="R28" s="284">
        <v>30000</v>
      </c>
      <c r="S28" s="297"/>
      <c r="T28" s="284">
        <v>20000</v>
      </c>
      <c r="U28" s="298"/>
    </row>
    <row r="29" spans="2:21" ht="16.5" x14ac:dyDescent="0.3">
      <c r="B29" s="287" t="s">
        <v>1043</v>
      </c>
      <c r="C29" s="288" t="s">
        <v>1044</v>
      </c>
      <c r="D29" s="284">
        <f>-D28*25%</f>
        <v>-31500</v>
      </c>
      <c r="E29" s="318">
        <f t="shared" si="12"/>
        <v>-1.3404255319148937E-2</v>
      </c>
      <c r="F29" s="284">
        <f>-F28*25%</f>
        <v>4250</v>
      </c>
      <c r="G29" s="319">
        <f t="shared" si="12"/>
        <v>2.3611111111111111E-3</v>
      </c>
      <c r="H29" s="270"/>
      <c r="I29" s="287"/>
      <c r="J29" s="288"/>
      <c r="K29" s="284"/>
      <c r="L29" s="310"/>
      <c r="M29" s="284"/>
      <c r="N29" s="298"/>
      <c r="O29" s="334"/>
      <c r="P29" s="287" t="s">
        <v>990</v>
      </c>
      <c r="Q29" s="288" t="s">
        <v>1035</v>
      </c>
      <c r="R29" s="284">
        <v>3500</v>
      </c>
      <c r="S29" s="292">
        <f t="shared" ref="S29:U29" si="13">+R29/R$31</f>
        <v>2.5073878391689802E-3</v>
      </c>
      <c r="T29" s="284">
        <v>0</v>
      </c>
      <c r="U29" s="293">
        <f t="shared" si="13"/>
        <v>0</v>
      </c>
    </row>
    <row r="30" spans="2:21" ht="17.25" thickBot="1" x14ac:dyDescent="0.35">
      <c r="B30" s="335"/>
      <c r="C30" s="288"/>
      <c r="D30" s="284"/>
      <c r="E30" s="324"/>
      <c r="F30" s="284"/>
      <c r="G30" s="325"/>
      <c r="H30" s="270"/>
      <c r="I30" s="287"/>
      <c r="J30" s="288"/>
      <c r="K30" s="284"/>
      <c r="L30" s="310"/>
      <c r="M30" s="284"/>
      <c r="N30" s="298"/>
      <c r="O30" s="270"/>
      <c r="P30" s="287"/>
      <c r="Q30" s="288"/>
      <c r="R30" s="284"/>
      <c r="S30" s="297"/>
      <c r="T30" s="326"/>
      <c r="U30" s="298"/>
    </row>
    <row r="31" spans="2:21" ht="17.25" thickBot="1" x14ac:dyDescent="0.35">
      <c r="B31" s="278"/>
      <c r="C31" s="274" t="s">
        <v>1045</v>
      </c>
      <c r="D31" s="275">
        <f>+D28+D29</f>
        <v>94500</v>
      </c>
      <c r="E31" s="315">
        <f>+D31/D$4</f>
        <v>4.0212765957446807E-2</v>
      </c>
      <c r="F31" s="336">
        <f>+F28+F29</f>
        <v>-12750</v>
      </c>
      <c r="G31" s="316">
        <f>+F31/F$4</f>
        <v>-7.083333333333333E-3</v>
      </c>
      <c r="H31" s="270"/>
      <c r="I31" s="278"/>
      <c r="J31" s="337" t="s">
        <v>83</v>
      </c>
      <c r="K31" s="275">
        <f>+K4+K16</f>
        <v>1395875</v>
      </c>
      <c r="L31" s="338">
        <f>+L4+L16</f>
        <v>1</v>
      </c>
      <c r="M31" s="275">
        <f>+M4+M16</f>
        <v>994600</v>
      </c>
      <c r="N31" s="339">
        <f>+N4+N16</f>
        <v>1</v>
      </c>
      <c r="O31" s="340"/>
      <c r="P31" s="341"/>
      <c r="Q31" s="337" t="s">
        <v>1046</v>
      </c>
      <c r="R31" s="275">
        <f>+R4+R16+R22</f>
        <v>1395875</v>
      </c>
      <c r="S31" s="342">
        <f>+S4+S16+S22</f>
        <v>1</v>
      </c>
      <c r="T31" s="275">
        <f>+T4+T16+T22</f>
        <v>994600</v>
      </c>
      <c r="U31" s="280">
        <f>+U4+U16+U22</f>
        <v>1</v>
      </c>
    </row>
    <row r="32" spans="2:21" ht="13.5" thickBot="1" x14ac:dyDescent="0.25">
      <c r="B32" s="343"/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</row>
    <row r="33" spans="2:25" ht="23.25" thickBot="1" x14ac:dyDescent="0.5">
      <c r="B33" s="966" t="s">
        <v>1047</v>
      </c>
      <c r="C33" s="967"/>
      <c r="D33" s="967"/>
      <c r="E33" s="967"/>
      <c r="F33" s="967"/>
      <c r="G33" s="968"/>
      <c r="H33" s="270"/>
      <c r="I33" s="969" t="s">
        <v>1048</v>
      </c>
      <c r="J33" s="969"/>
      <c r="K33" s="969"/>
      <c r="L33" s="969"/>
      <c r="M33" s="969"/>
      <c r="N33" s="969"/>
      <c r="O33" s="270"/>
      <c r="P33" s="970" t="s">
        <v>1049</v>
      </c>
      <c r="Q33" s="971"/>
      <c r="R33" s="971"/>
      <c r="S33" s="971"/>
      <c r="T33" s="971"/>
      <c r="U33" s="972"/>
    </row>
    <row r="34" spans="2:25" ht="20.25" customHeight="1" thickBot="1" x14ac:dyDescent="0.25">
      <c r="B34" s="344" t="s">
        <v>37</v>
      </c>
      <c r="C34" s="345"/>
      <c r="D34" s="346"/>
      <c r="E34" s="345"/>
      <c r="F34" s="346"/>
      <c r="G34" s="347"/>
      <c r="H34" s="270"/>
      <c r="I34" s="963" t="s">
        <v>1050</v>
      </c>
      <c r="J34" s="963"/>
      <c r="K34" s="963" t="s">
        <v>1051</v>
      </c>
      <c r="L34" s="963"/>
      <c r="M34" s="963" t="s">
        <v>1052</v>
      </c>
      <c r="N34" s="963"/>
      <c r="O34" s="270"/>
      <c r="P34" s="964" t="s">
        <v>86</v>
      </c>
      <c r="Q34" s="965"/>
      <c r="R34" s="965"/>
      <c r="S34" s="348" t="s">
        <v>1053</v>
      </c>
      <c r="T34" s="348" t="s">
        <v>95</v>
      </c>
      <c r="U34" s="349" t="s">
        <v>96</v>
      </c>
      <c r="Y34" s="350"/>
    </row>
    <row r="35" spans="2:25" ht="23.25" thickBot="1" x14ac:dyDescent="0.3">
      <c r="B35" s="351"/>
      <c r="C35" s="352" t="s">
        <v>87</v>
      </c>
      <c r="D35" s="353">
        <f>K4</f>
        <v>484625</v>
      </c>
      <c r="E35" s="354"/>
      <c r="F35" s="353">
        <f>M4</f>
        <v>518000</v>
      </c>
      <c r="G35" s="355"/>
      <c r="H35" s="270"/>
      <c r="I35" s="952" t="s">
        <v>1054</v>
      </c>
      <c r="J35" s="953"/>
      <c r="K35" s="953"/>
      <c r="L35" s="953"/>
      <c r="M35" s="953"/>
      <c r="N35" s="954"/>
      <c r="O35" s="270"/>
      <c r="P35" s="955" t="s">
        <v>98</v>
      </c>
      <c r="Q35" s="956"/>
      <c r="R35" s="957"/>
      <c r="S35" s="356">
        <f>SUM(S36:S39)</f>
        <v>495750</v>
      </c>
      <c r="T35" s="356">
        <f>SUM(T36:T39)</f>
        <v>549600</v>
      </c>
      <c r="U35" s="356">
        <f>SUM(U36:U39)</f>
        <v>-53850</v>
      </c>
      <c r="Y35" s="350"/>
    </row>
    <row r="36" spans="2:25" ht="15.6" customHeight="1" thickBot="1" x14ac:dyDescent="0.3">
      <c r="B36" s="357"/>
      <c r="C36" s="352" t="s">
        <v>88</v>
      </c>
      <c r="D36" s="353">
        <f>K16</f>
        <v>911250</v>
      </c>
      <c r="E36" s="354"/>
      <c r="F36" s="353">
        <f>M16</f>
        <v>476600</v>
      </c>
      <c r="G36" s="355"/>
      <c r="H36" s="270"/>
      <c r="I36" s="958" t="s">
        <v>1055</v>
      </c>
      <c r="J36" s="959"/>
      <c r="K36" s="358">
        <f>+K16</f>
        <v>911250</v>
      </c>
      <c r="L36" s="960">
        <f>+K36/K37</f>
        <v>1.495691423881822</v>
      </c>
      <c r="M36" s="358">
        <f>+M16</f>
        <v>476600</v>
      </c>
      <c r="N36" s="960">
        <f>+M36/M37</f>
        <v>0.84353982300884955</v>
      </c>
      <c r="O36" s="270"/>
      <c r="P36" s="359"/>
      <c r="Q36" s="917" t="s">
        <v>1056</v>
      </c>
      <c r="R36" s="917"/>
      <c r="S36" s="360">
        <f>+K5+K6+K7</f>
        <v>475000</v>
      </c>
      <c r="T36" s="360">
        <f>+M5+M6+M7</f>
        <v>509000</v>
      </c>
      <c r="U36" s="361">
        <f>+S36-T36</f>
        <v>-34000</v>
      </c>
      <c r="Y36" s="350"/>
    </row>
    <row r="37" spans="2:25" ht="16.149999999999999" customHeight="1" thickBot="1" x14ac:dyDescent="0.3">
      <c r="B37" s="362"/>
      <c r="C37" s="363"/>
      <c r="D37" s="364"/>
      <c r="E37" s="365"/>
      <c r="F37" s="364"/>
      <c r="G37" s="366"/>
      <c r="H37" s="270"/>
      <c r="I37" s="938"/>
      <c r="J37" s="939"/>
      <c r="K37" s="367">
        <f>+R22</f>
        <v>609250</v>
      </c>
      <c r="L37" s="941"/>
      <c r="M37" s="367">
        <f>+T22</f>
        <v>565000</v>
      </c>
      <c r="N37" s="941"/>
      <c r="O37" s="270"/>
      <c r="P37" s="368"/>
      <c r="Q37" s="369" t="s">
        <v>1057</v>
      </c>
      <c r="R37" s="369"/>
      <c r="S37" s="370">
        <f>+K8+K9</f>
        <v>8000</v>
      </c>
      <c r="T37" s="370">
        <f>+M8+M9</f>
        <v>9000</v>
      </c>
      <c r="U37" s="361">
        <f t="shared" ref="U37:U38" si="14">+S37-T37</f>
        <v>-1000</v>
      </c>
      <c r="Y37" s="350"/>
    </row>
    <row r="38" spans="2:25" ht="16.149999999999999" customHeight="1" thickTop="1" x14ac:dyDescent="0.25">
      <c r="B38" s="362"/>
      <c r="C38" s="352"/>
      <c r="D38" s="353">
        <f>SUM(D35:D37)</f>
        <v>1395875</v>
      </c>
      <c r="E38" s="354"/>
      <c r="F38" s="353">
        <f>SUM(F35:F37)</f>
        <v>994600</v>
      </c>
      <c r="G38" s="355"/>
      <c r="H38" s="270"/>
      <c r="I38" s="911" t="s">
        <v>1058</v>
      </c>
      <c r="J38" s="912"/>
      <c r="K38" s="371">
        <f>+K16-K17</f>
        <v>636250</v>
      </c>
      <c r="L38" s="945">
        <f>+K38/K39</f>
        <v>1.0443167829298317</v>
      </c>
      <c r="M38" s="371">
        <f>+M16-M17</f>
        <v>196600</v>
      </c>
      <c r="N38" s="945">
        <f>+M38/M39</f>
        <v>0.34796460176991151</v>
      </c>
      <c r="O38" s="270"/>
      <c r="P38" s="368"/>
      <c r="Q38" s="369" t="s">
        <v>1059</v>
      </c>
      <c r="R38" s="369"/>
      <c r="S38" s="370">
        <f>+K23+K24</f>
        <v>12750</v>
      </c>
      <c r="T38" s="370">
        <f>+M23+M24</f>
        <v>31600</v>
      </c>
      <c r="U38" s="361">
        <f t="shared" si="14"/>
        <v>-18850</v>
      </c>
      <c r="Y38" s="350"/>
    </row>
    <row r="39" spans="2:25" ht="16.149999999999999" customHeight="1" thickBot="1" x14ac:dyDescent="0.3">
      <c r="B39" s="362" t="s">
        <v>38</v>
      </c>
      <c r="C39" s="352"/>
      <c r="D39" s="353"/>
      <c r="E39" s="354"/>
      <c r="F39" s="353"/>
      <c r="G39" s="355"/>
      <c r="H39" s="270"/>
      <c r="I39" s="913"/>
      <c r="J39" s="914"/>
      <c r="K39" s="372">
        <f>R22</f>
        <v>609250</v>
      </c>
      <c r="L39" s="946"/>
      <c r="M39" s="372">
        <f>T22</f>
        <v>565000</v>
      </c>
      <c r="N39" s="946"/>
      <c r="O39" s="270"/>
      <c r="P39" s="368"/>
      <c r="Q39" s="369"/>
      <c r="R39" s="369"/>
      <c r="S39" s="370"/>
      <c r="T39" s="370"/>
      <c r="U39" s="373"/>
      <c r="Y39" s="350"/>
    </row>
    <row r="40" spans="2:25" ht="15.6" customHeight="1" x14ac:dyDescent="0.25">
      <c r="B40" s="374"/>
      <c r="C40" s="352" t="s">
        <v>93</v>
      </c>
      <c r="D40" s="353">
        <f>R4</f>
        <v>408850</v>
      </c>
      <c r="E40" s="354"/>
      <c r="F40" s="353">
        <f>T4</f>
        <v>235350</v>
      </c>
      <c r="G40" s="355"/>
      <c r="H40" s="270"/>
      <c r="I40" s="936" t="s">
        <v>1060</v>
      </c>
      <c r="J40" s="937"/>
      <c r="K40" s="375">
        <f>+K26</f>
        <v>146000</v>
      </c>
      <c r="L40" s="941">
        <f>+K40/K41</f>
        <v>0.23963890028723842</v>
      </c>
      <c r="M40" s="375">
        <f>+M26</f>
        <v>20000</v>
      </c>
      <c r="N40" s="941">
        <f>+M40/M41</f>
        <v>3.5398230088495575E-2</v>
      </c>
      <c r="O40" s="270"/>
      <c r="P40" s="942" t="s">
        <v>1061</v>
      </c>
      <c r="Q40" s="943"/>
      <c r="R40" s="944"/>
      <c r="S40" s="356">
        <f>SUM(S41:S45)</f>
        <v>322500</v>
      </c>
      <c r="T40" s="356">
        <f>SUM(T41:T45)</f>
        <v>105000</v>
      </c>
      <c r="U40" s="356">
        <f>SUM(U41:U45)</f>
        <v>217500</v>
      </c>
      <c r="Y40" s="350"/>
    </row>
    <row r="41" spans="2:25" ht="16.149999999999999" customHeight="1" x14ac:dyDescent="0.25">
      <c r="B41" s="376"/>
      <c r="C41" s="352" t="s">
        <v>89</v>
      </c>
      <c r="D41" s="353">
        <f>R16</f>
        <v>377775</v>
      </c>
      <c r="E41" s="354"/>
      <c r="F41" s="353">
        <f>T16</f>
        <v>194250</v>
      </c>
      <c r="G41" s="355"/>
      <c r="H41" s="270"/>
      <c r="I41" s="938"/>
      <c r="J41" s="939"/>
      <c r="K41" s="367">
        <f>+R22</f>
        <v>609250</v>
      </c>
      <c r="L41" s="941"/>
      <c r="M41" s="367">
        <f>+T22</f>
        <v>565000</v>
      </c>
      <c r="N41" s="941"/>
      <c r="O41" s="270"/>
      <c r="P41" s="359"/>
      <c r="Q41" s="917" t="s">
        <v>1011</v>
      </c>
      <c r="R41" s="917"/>
      <c r="S41" s="360">
        <f>K17</f>
        <v>275000</v>
      </c>
      <c r="T41" s="360">
        <f>M17</f>
        <v>280000</v>
      </c>
      <c r="U41" s="361">
        <f t="shared" ref="U41:U44" si="15">+S41-T41</f>
        <v>-5000</v>
      </c>
      <c r="Y41" s="350"/>
    </row>
    <row r="42" spans="2:25" ht="16.149999999999999" customHeight="1" thickBot="1" x14ac:dyDescent="0.3">
      <c r="B42" s="377"/>
      <c r="C42" s="352" t="s">
        <v>90</v>
      </c>
      <c r="D42" s="353">
        <f>R22</f>
        <v>609250</v>
      </c>
      <c r="E42" s="354"/>
      <c r="F42" s="353">
        <f>T22</f>
        <v>565000</v>
      </c>
      <c r="G42" s="355"/>
      <c r="H42" s="270"/>
      <c r="I42" s="947" t="s">
        <v>1062</v>
      </c>
      <c r="J42" s="948"/>
      <c r="K42" s="371">
        <f>+R22+R16</f>
        <v>987025</v>
      </c>
      <c r="L42" s="951">
        <f>+K42/K43</f>
        <v>0.70710128055878929</v>
      </c>
      <c r="M42" s="371">
        <f>+T22+T16</f>
        <v>759250</v>
      </c>
      <c r="N42" s="951">
        <f>+M42/M43</f>
        <v>0.76337220993364163</v>
      </c>
      <c r="O42" s="270"/>
      <c r="P42" s="378"/>
      <c r="Q42" s="917" t="s">
        <v>1063</v>
      </c>
      <c r="R42" s="917"/>
      <c r="S42" s="360">
        <f>K18</f>
        <v>477500</v>
      </c>
      <c r="T42" s="360">
        <f>M18</f>
        <v>145000</v>
      </c>
      <c r="U42" s="361">
        <f t="shared" si="15"/>
        <v>332500</v>
      </c>
      <c r="Y42" s="350"/>
    </row>
    <row r="43" spans="2:25" ht="16.899999999999999" customHeight="1" thickTop="1" x14ac:dyDescent="0.25">
      <c r="B43" s="379"/>
      <c r="C43" s="380"/>
      <c r="D43" s="381">
        <f>SUM(D40:D42)</f>
        <v>1395875</v>
      </c>
      <c r="E43" s="382"/>
      <c r="F43" s="381">
        <f>SUM(F40:F42)</f>
        <v>994600</v>
      </c>
      <c r="G43" s="383"/>
      <c r="H43" s="270"/>
      <c r="I43" s="949"/>
      <c r="J43" s="950"/>
      <c r="K43" s="372">
        <f>+R31</f>
        <v>1395875</v>
      </c>
      <c r="L43" s="951"/>
      <c r="M43" s="372">
        <f>+T31</f>
        <v>994600</v>
      </c>
      <c r="N43" s="951"/>
      <c r="O43" s="270"/>
      <c r="P43" s="359"/>
      <c r="Q43" s="917" t="s">
        <v>242</v>
      </c>
      <c r="R43" s="917"/>
      <c r="S43" s="360">
        <f>-R27</f>
        <v>-400000</v>
      </c>
      <c r="T43" s="360">
        <f>-T27</f>
        <v>-300000</v>
      </c>
      <c r="U43" s="361">
        <f t="shared" si="15"/>
        <v>-100000</v>
      </c>
      <c r="Y43" s="350"/>
    </row>
    <row r="44" spans="2:25" ht="16.5" thickBot="1" x14ac:dyDescent="0.25">
      <c r="B44" s="384"/>
      <c r="C44" s="385"/>
      <c r="D44" s="386"/>
      <c r="E44" s="385"/>
      <c r="F44" s="385"/>
      <c r="G44" s="387"/>
      <c r="H44" s="270"/>
      <c r="I44" s="936" t="s">
        <v>1064</v>
      </c>
      <c r="J44" s="937"/>
      <c r="K44" s="375">
        <f>+R22</f>
        <v>609250</v>
      </c>
      <c r="L44" s="927">
        <f>+K44/K45</f>
        <v>0.43646458314677172</v>
      </c>
      <c r="M44" s="375">
        <f>+T22</f>
        <v>565000</v>
      </c>
      <c r="N44" s="927">
        <f>+M44/M45</f>
        <v>0.56806756485019105</v>
      </c>
      <c r="O44" s="270"/>
      <c r="P44" s="359"/>
      <c r="Q44" s="917" t="s">
        <v>1042</v>
      </c>
      <c r="R44" s="917"/>
      <c r="S44" s="360">
        <f>-R28</f>
        <v>-30000</v>
      </c>
      <c r="T44" s="360">
        <f>-T28</f>
        <v>-20000</v>
      </c>
      <c r="U44" s="361">
        <f t="shared" si="15"/>
        <v>-10000</v>
      </c>
      <c r="Y44" s="350"/>
    </row>
    <row r="45" spans="2:25" ht="20.25" thickBot="1" x14ac:dyDescent="0.45">
      <c r="B45" s="908" t="s">
        <v>1051</v>
      </c>
      <c r="C45" s="909"/>
      <c r="D45" s="909"/>
      <c r="E45" s="909"/>
      <c r="F45" s="909"/>
      <c r="G45" s="910"/>
      <c r="H45" s="270"/>
      <c r="I45" s="938"/>
      <c r="J45" s="939"/>
      <c r="K45" s="367">
        <f>R31</f>
        <v>1395875</v>
      </c>
      <c r="L45" s="927"/>
      <c r="M45" s="367">
        <f>T31</f>
        <v>994600</v>
      </c>
      <c r="N45" s="927"/>
      <c r="O45" s="270"/>
      <c r="P45" s="388"/>
      <c r="Q45" s="935"/>
      <c r="R45" s="940"/>
      <c r="S45" s="389"/>
      <c r="T45" s="389"/>
      <c r="U45" s="390"/>
    </row>
    <row r="46" spans="2:25" ht="15.6" customHeight="1" thickBot="1" x14ac:dyDescent="0.3">
      <c r="B46" s="379"/>
      <c r="C46" s="391"/>
      <c r="D46" s="391"/>
      <c r="E46" s="391"/>
      <c r="F46" s="391"/>
      <c r="G46" s="392"/>
      <c r="H46" s="270"/>
      <c r="I46" s="928" t="s">
        <v>1065</v>
      </c>
      <c r="J46" s="929"/>
      <c r="K46" s="393">
        <f>+K16-R22</f>
        <v>302000</v>
      </c>
      <c r="L46" s="394"/>
      <c r="M46" s="393">
        <f>+M16-T22</f>
        <v>-88400</v>
      </c>
      <c r="N46" s="394"/>
      <c r="O46" s="270"/>
      <c r="P46" s="395" t="s">
        <v>1066</v>
      </c>
      <c r="Q46" s="396"/>
      <c r="R46" s="397"/>
      <c r="S46" s="398">
        <f>SUM(S47:S51)</f>
        <v>-561875</v>
      </c>
      <c r="T46" s="398">
        <f>SUM(T47:T51)</f>
        <v>-522350</v>
      </c>
      <c r="U46" s="398">
        <f>SUM(U47:U51)</f>
        <v>-39525</v>
      </c>
    </row>
    <row r="47" spans="2:25" ht="23.25" thickBot="1" x14ac:dyDescent="0.25">
      <c r="B47" s="379"/>
      <c r="C47" s="391"/>
      <c r="D47" s="391"/>
      <c r="E47" s="391"/>
      <c r="F47" s="391"/>
      <c r="G47" s="392"/>
      <c r="H47" s="270"/>
      <c r="I47" s="399" t="s">
        <v>1067</v>
      </c>
      <c r="J47" s="400"/>
      <c r="K47" s="400"/>
      <c r="L47" s="400"/>
      <c r="M47" s="400"/>
      <c r="N47" s="401"/>
      <c r="O47" s="270"/>
      <c r="P47" s="359"/>
      <c r="Q47" s="917" t="s">
        <v>91</v>
      </c>
      <c r="R47" s="917"/>
      <c r="S47" s="360">
        <f>-R5-R6-R10-R11-R14</f>
        <v>-314350</v>
      </c>
      <c r="T47" s="360">
        <f>-T5-T6-T10-T11-T14</f>
        <v>-248100</v>
      </c>
      <c r="U47" s="361">
        <f t="shared" ref="U47:U50" si="16">+S47-T47</f>
        <v>-66250</v>
      </c>
    </row>
    <row r="48" spans="2:25" ht="15.6" customHeight="1" x14ac:dyDescent="0.2">
      <c r="B48" s="379"/>
      <c r="C48" s="391"/>
      <c r="D48" s="391"/>
      <c r="E48" s="391"/>
      <c r="F48" s="391"/>
      <c r="G48" s="392"/>
      <c r="H48" s="270"/>
      <c r="I48" s="930" t="s">
        <v>1068</v>
      </c>
      <c r="J48" s="931"/>
      <c r="K48" s="402">
        <f>+D4+D10</f>
        <v>1045000</v>
      </c>
      <c r="L48" s="932">
        <f>+K48/K49</f>
        <v>0.44468085106382976</v>
      </c>
      <c r="M48" s="402">
        <f>+F4+F10</f>
        <v>730000</v>
      </c>
      <c r="N48" s="932">
        <f>+M48/M49</f>
        <v>0.40555555555555556</v>
      </c>
      <c r="O48" s="270"/>
      <c r="P48" s="359"/>
      <c r="Q48" s="917" t="s">
        <v>1069</v>
      </c>
      <c r="R48" s="917"/>
      <c r="S48" s="360">
        <f>-R18-R19</f>
        <v>-312775</v>
      </c>
      <c r="T48" s="360">
        <f>-T18-T19</f>
        <v>-144250</v>
      </c>
      <c r="U48" s="361">
        <f t="shared" si="16"/>
        <v>-168525</v>
      </c>
    </row>
    <row r="49" spans="2:25" ht="16.149999999999999" customHeight="1" x14ac:dyDescent="0.2">
      <c r="B49" s="379"/>
      <c r="C49" s="391"/>
      <c r="D49" s="391"/>
      <c r="E49" s="391"/>
      <c r="F49" s="391"/>
      <c r="G49" s="392"/>
      <c r="H49" s="270"/>
      <c r="I49" s="893"/>
      <c r="J49" s="926"/>
      <c r="K49" s="367">
        <f>D4</f>
        <v>2350000</v>
      </c>
      <c r="L49" s="927"/>
      <c r="M49" s="367">
        <f>F4</f>
        <v>1800000</v>
      </c>
      <c r="N49" s="927"/>
      <c r="O49" s="270"/>
      <c r="P49" s="359"/>
      <c r="Q49" s="917" t="s">
        <v>1070</v>
      </c>
      <c r="R49" s="917"/>
      <c r="S49" s="360">
        <f>-R24</f>
        <v>-80750</v>
      </c>
      <c r="T49" s="360">
        <f>-T24</f>
        <v>-150000</v>
      </c>
      <c r="U49" s="361">
        <f t="shared" si="16"/>
        <v>69250</v>
      </c>
    </row>
    <row r="50" spans="2:25" ht="15.6" customHeight="1" x14ac:dyDescent="0.2">
      <c r="B50" s="379"/>
      <c r="C50" s="391"/>
      <c r="D50" s="391"/>
      <c r="E50" s="391"/>
      <c r="F50" s="391"/>
      <c r="G50" s="392"/>
      <c r="H50" s="270"/>
      <c r="I50" s="890" t="s">
        <v>1071</v>
      </c>
      <c r="J50" s="933"/>
      <c r="K50" s="371">
        <f>D5</f>
        <v>2100000</v>
      </c>
      <c r="L50" s="934">
        <f>+K50/K51</f>
        <v>7.6363636363636367</v>
      </c>
      <c r="M50" s="371">
        <f>F5</f>
        <v>1800000</v>
      </c>
      <c r="N50" s="934">
        <f>+M50/M51</f>
        <v>6.4285714285714288</v>
      </c>
      <c r="O50" s="270"/>
      <c r="P50" s="359"/>
      <c r="Q50" s="917" t="s">
        <v>958</v>
      </c>
      <c r="R50" s="917"/>
      <c r="S50" s="360">
        <f>K26</f>
        <v>146000</v>
      </c>
      <c r="T50" s="360">
        <f>M26</f>
        <v>20000</v>
      </c>
      <c r="U50" s="361">
        <f t="shared" si="16"/>
        <v>126000</v>
      </c>
    </row>
    <row r="51" spans="2:25" ht="16.149999999999999" customHeight="1" thickBot="1" x14ac:dyDescent="0.25">
      <c r="B51" s="379"/>
      <c r="C51" s="391"/>
      <c r="D51" s="391"/>
      <c r="E51" s="391"/>
      <c r="F51" s="391"/>
      <c r="G51" s="392"/>
      <c r="H51" s="270"/>
      <c r="I51" s="890"/>
      <c r="J51" s="933"/>
      <c r="K51" s="372">
        <f>K17</f>
        <v>275000</v>
      </c>
      <c r="L51" s="934"/>
      <c r="M51" s="372">
        <f>M17</f>
        <v>280000</v>
      </c>
      <c r="N51" s="934"/>
      <c r="O51" s="270"/>
      <c r="P51" s="388"/>
      <c r="Q51" s="935"/>
      <c r="R51" s="935"/>
      <c r="S51" s="389"/>
      <c r="T51" s="389"/>
      <c r="U51" s="390"/>
    </row>
    <row r="52" spans="2:25" ht="15.6" customHeight="1" x14ac:dyDescent="0.2">
      <c r="B52" s="379"/>
      <c r="C52" s="391"/>
      <c r="D52" s="391"/>
      <c r="E52" s="391"/>
      <c r="F52" s="391"/>
      <c r="G52" s="392"/>
      <c r="H52" s="270"/>
      <c r="I52" s="893" t="s">
        <v>1072</v>
      </c>
      <c r="J52" s="926"/>
      <c r="K52" s="375">
        <f>-D17</f>
        <v>500000</v>
      </c>
      <c r="L52" s="927">
        <f>+K52/K53</f>
        <v>0.21276595744680851</v>
      </c>
      <c r="M52" s="375">
        <f>-F17</f>
        <v>400000</v>
      </c>
      <c r="N52" s="927">
        <f>+M52/M53</f>
        <v>0.22222222222222221</v>
      </c>
      <c r="O52" s="270"/>
      <c r="P52" s="395" t="s">
        <v>1073</v>
      </c>
      <c r="Q52" s="396"/>
      <c r="R52" s="397"/>
      <c r="S52" s="398">
        <f>SUM(S53:S55)</f>
        <v>-161875</v>
      </c>
      <c r="T52" s="398">
        <f>SUM(T53:T55)</f>
        <v>-145000</v>
      </c>
      <c r="U52" s="398">
        <f>SUM(U53:U55)</f>
        <v>-16875</v>
      </c>
    </row>
    <row r="53" spans="2:25" ht="16.149999999999999" customHeight="1" thickBot="1" x14ac:dyDescent="0.25">
      <c r="B53" s="379"/>
      <c r="C53" s="391"/>
      <c r="D53" s="391"/>
      <c r="E53" s="391"/>
      <c r="F53" s="391"/>
      <c r="G53" s="392"/>
      <c r="H53" s="270"/>
      <c r="I53" s="893"/>
      <c r="J53" s="926"/>
      <c r="K53" s="367">
        <f>D4</f>
        <v>2350000</v>
      </c>
      <c r="L53" s="927"/>
      <c r="M53" s="367">
        <f>F4</f>
        <v>1800000</v>
      </c>
      <c r="N53" s="927"/>
      <c r="O53" s="270"/>
      <c r="P53" s="359"/>
      <c r="Q53" s="917" t="s">
        <v>1074</v>
      </c>
      <c r="R53" s="917"/>
      <c r="S53" s="360">
        <f>+K10</f>
        <v>1625</v>
      </c>
      <c r="T53" s="360">
        <f>+M10</f>
        <v>0</v>
      </c>
      <c r="U53" s="361">
        <f t="shared" ref="U53:U54" si="17">+S53-T53</f>
        <v>1625</v>
      </c>
    </row>
    <row r="54" spans="2:25" ht="23.25" thickBot="1" x14ac:dyDescent="0.25">
      <c r="B54" s="379"/>
      <c r="C54" s="391"/>
      <c r="D54" s="391"/>
      <c r="E54" s="391"/>
      <c r="F54" s="391"/>
      <c r="G54" s="392"/>
      <c r="H54" s="270"/>
      <c r="I54" s="399" t="s">
        <v>1075</v>
      </c>
      <c r="J54" s="400"/>
      <c r="K54" s="400"/>
      <c r="L54" s="400"/>
      <c r="M54" s="400"/>
      <c r="N54" s="401"/>
      <c r="O54" s="270"/>
      <c r="P54" s="359"/>
      <c r="Q54" s="917" t="s">
        <v>1076</v>
      </c>
      <c r="R54" s="917"/>
      <c r="S54" s="360">
        <f>-R17-R23-R29</f>
        <v>-163500</v>
      </c>
      <c r="T54" s="360">
        <f>-T17-T23-T29</f>
        <v>-145000</v>
      </c>
      <c r="U54" s="361">
        <f t="shared" si="17"/>
        <v>-18500</v>
      </c>
    </row>
    <row r="55" spans="2:25" ht="15.6" customHeight="1" thickBot="1" x14ac:dyDescent="0.3">
      <c r="B55" s="379"/>
      <c r="C55" s="391"/>
      <c r="D55" s="391"/>
      <c r="E55" s="391"/>
      <c r="F55" s="391"/>
      <c r="G55" s="392"/>
      <c r="H55" s="270"/>
      <c r="I55" s="920" t="s">
        <v>1077</v>
      </c>
      <c r="J55" s="921"/>
      <c r="K55" s="403">
        <f>K19*365</f>
        <v>173375000</v>
      </c>
      <c r="L55" s="924">
        <f>+K55/K56</f>
        <v>73.776595744680847</v>
      </c>
      <c r="M55" s="403">
        <f>M19*365</f>
        <v>36500000</v>
      </c>
      <c r="N55" s="924">
        <f>+M55/M56</f>
        <v>20.277777777777779</v>
      </c>
      <c r="O55" s="270"/>
      <c r="P55" s="359"/>
      <c r="Q55" s="917"/>
      <c r="R55" s="917"/>
      <c r="S55" s="360"/>
      <c r="T55" s="360"/>
      <c r="U55" s="361"/>
      <c r="Y55" s="350"/>
    </row>
    <row r="56" spans="2:25" ht="16.149999999999999" customHeight="1" thickBot="1" x14ac:dyDescent="0.3">
      <c r="B56" s="379"/>
      <c r="C56" s="391"/>
      <c r="D56" s="391"/>
      <c r="E56" s="391"/>
      <c r="F56" s="391"/>
      <c r="G56" s="392"/>
      <c r="H56" s="270"/>
      <c r="I56" s="922"/>
      <c r="J56" s="923"/>
      <c r="K56" s="404">
        <f>D4</f>
        <v>2350000</v>
      </c>
      <c r="L56" s="925"/>
      <c r="M56" s="404">
        <f>F4</f>
        <v>1800000</v>
      </c>
      <c r="N56" s="925"/>
      <c r="O56" s="270"/>
      <c r="P56" s="918" t="s">
        <v>1078</v>
      </c>
      <c r="Q56" s="919"/>
      <c r="R56" s="919"/>
      <c r="S56" s="405">
        <f>+S35+S40+S46+S52</f>
        <v>94500</v>
      </c>
      <c r="T56" s="405">
        <f>+T35+T40+T46+T52</f>
        <v>-12750</v>
      </c>
      <c r="U56" s="405">
        <f>+U35+U40+U46+U52</f>
        <v>107250</v>
      </c>
      <c r="Y56" s="350"/>
    </row>
    <row r="57" spans="2:25" ht="20.25" thickBot="1" x14ac:dyDescent="0.45">
      <c r="B57" s="908" t="s">
        <v>1052</v>
      </c>
      <c r="C57" s="909"/>
      <c r="D57" s="909"/>
      <c r="E57" s="909"/>
      <c r="F57" s="909"/>
      <c r="G57" s="910"/>
      <c r="H57" s="270"/>
      <c r="I57" s="911" t="s">
        <v>1079</v>
      </c>
      <c r="J57" s="912"/>
      <c r="K57" s="406">
        <f>+R27*365</f>
        <v>146000000</v>
      </c>
      <c r="L57" s="915">
        <f>+K57/K58</f>
        <v>112.30769230769231</v>
      </c>
      <c r="M57" s="406">
        <f>+T27*365</f>
        <v>109500000</v>
      </c>
      <c r="N57" s="915">
        <f>+M57/M58</f>
        <v>121.66666666666667</v>
      </c>
      <c r="O57" s="270"/>
      <c r="P57" s="407"/>
      <c r="Q57" s="917"/>
      <c r="R57" s="917"/>
      <c r="S57" s="360"/>
      <c r="T57" s="360"/>
      <c r="U57" s="360"/>
      <c r="Y57" s="350"/>
    </row>
    <row r="58" spans="2:25" ht="16.149999999999999" customHeight="1" thickBot="1" x14ac:dyDescent="0.3">
      <c r="B58" s="379"/>
      <c r="C58" s="391"/>
      <c r="D58" s="391"/>
      <c r="E58" s="391"/>
      <c r="F58" s="391"/>
      <c r="G58" s="392"/>
      <c r="H58" s="270"/>
      <c r="I58" s="913"/>
      <c r="J58" s="914"/>
      <c r="K58" s="408">
        <f>-D12</f>
        <v>1300000</v>
      </c>
      <c r="L58" s="916"/>
      <c r="M58" s="408">
        <f>-F12</f>
        <v>900000</v>
      </c>
      <c r="N58" s="916"/>
      <c r="O58" s="270"/>
      <c r="P58" s="918" t="s">
        <v>99</v>
      </c>
      <c r="Q58" s="919"/>
      <c r="R58" s="919"/>
      <c r="S58" s="405">
        <f>D31</f>
        <v>94500</v>
      </c>
      <c r="T58" s="409">
        <f>F31</f>
        <v>-12750</v>
      </c>
      <c r="U58" s="409">
        <f t="shared" ref="U58" si="18">+T58-S58</f>
        <v>-107250</v>
      </c>
      <c r="Y58" s="350"/>
    </row>
    <row r="59" spans="2:25" ht="22.5" x14ac:dyDescent="0.25">
      <c r="B59" s="379"/>
      <c r="C59" s="391"/>
      <c r="D59" s="391"/>
      <c r="E59" s="391"/>
      <c r="F59" s="391"/>
      <c r="G59" s="392"/>
      <c r="H59" s="270"/>
      <c r="I59" s="899" t="s">
        <v>1080</v>
      </c>
      <c r="J59" s="900"/>
      <c r="K59" s="410">
        <f>+(D4/365)*N59</f>
        <v>652777.77777777775</v>
      </c>
      <c r="L59" s="411">
        <f>+L57-L55</f>
        <v>38.531096563011459</v>
      </c>
      <c r="M59" s="410" t="e">
        <f>+(F4/365)*#REF!</f>
        <v>#REF!</v>
      </c>
      <c r="N59" s="411">
        <f>+N57-N55</f>
        <v>101.38888888888889</v>
      </c>
      <c r="O59" s="270"/>
      <c r="P59" s="412"/>
      <c r="Q59" s="413"/>
      <c r="R59" s="413"/>
      <c r="S59" s="414"/>
      <c r="T59" s="415"/>
      <c r="U59" s="416"/>
      <c r="Y59" s="350"/>
    </row>
    <row r="60" spans="2:25" ht="15.6" customHeight="1" x14ac:dyDescent="0.25">
      <c r="B60" s="379"/>
      <c r="C60" s="391"/>
      <c r="D60" s="391"/>
      <c r="E60" s="391"/>
      <c r="F60" s="391"/>
      <c r="G60" s="392"/>
      <c r="H60" s="270"/>
      <c r="I60" s="901" t="s">
        <v>1081</v>
      </c>
      <c r="J60" s="902"/>
      <c r="K60" s="417">
        <f>-D27</f>
        <v>19000</v>
      </c>
      <c r="L60" s="903">
        <f>+K60/K61</f>
        <v>8.0851063829787233E-3</v>
      </c>
      <c r="M60" s="417">
        <f>-F27</f>
        <v>17000</v>
      </c>
      <c r="N60" s="903">
        <f>+M60/M61</f>
        <v>9.4444444444444445E-3</v>
      </c>
      <c r="O60" s="270"/>
      <c r="P60" s="418"/>
      <c r="Q60" s="419"/>
      <c r="R60" s="419"/>
      <c r="S60" s="419"/>
      <c r="T60" s="420"/>
      <c r="U60" s="392"/>
      <c r="Y60" s="350"/>
    </row>
    <row r="61" spans="2:25" ht="16.149999999999999" customHeight="1" thickBot="1" x14ac:dyDescent="0.3">
      <c r="B61" s="379"/>
      <c r="C61" s="391"/>
      <c r="D61" s="391"/>
      <c r="E61" s="391"/>
      <c r="F61" s="391"/>
      <c r="G61" s="392"/>
      <c r="H61" s="270"/>
      <c r="I61" s="901"/>
      <c r="J61" s="902"/>
      <c r="K61" s="421">
        <f>D4</f>
        <v>2350000</v>
      </c>
      <c r="L61" s="904"/>
      <c r="M61" s="421">
        <f>F4</f>
        <v>1800000</v>
      </c>
      <c r="N61" s="904"/>
      <c r="O61" s="270"/>
      <c r="P61" s="418"/>
      <c r="Q61" s="419"/>
      <c r="R61" s="419"/>
      <c r="S61" s="419"/>
      <c r="T61" s="420"/>
      <c r="U61" s="392"/>
      <c r="Y61" s="350"/>
    </row>
    <row r="62" spans="2:25" ht="23.25" thickBot="1" x14ac:dyDescent="0.25">
      <c r="B62" s="379"/>
      <c r="C62" s="391"/>
      <c r="D62" s="391"/>
      <c r="E62" s="391"/>
      <c r="F62" s="391"/>
      <c r="G62" s="392"/>
      <c r="H62" s="270"/>
      <c r="I62" s="399" t="s">
        <v>1082</v>
      </c>
      <c r="J62" s="400"/>
      <c r="K62" s="400"/>
      <c r="L62" s="400"/>
      <c r="M62" s="400"/>
      <c r="N62" s="401"/>
      <c r="O62" s="270"/>
      <c r="P62" s="379"/>
      <c r="Q62" s="391"/>
      <c r="R62" s="391"/>
      <c r="S62" s="391"/>
      <c r="T62" s="420"/>
      <c r="U62" s="392"/>
    </row>
    <row r="63" spans="2:25" ht="15.6" customHeight="1" x14ac:dyDescent="0.25">
      <c r="B63" s="379"/>
      <c r="C63" s="391"/>
      <c r="D63" s="391"/>
      <c r="E63" s="391"/>
      <c r="F63" s="391"/>
      <c r="G63" s="392"/>
      <c r="H63" s="270"/>
      <c r="I63" s="905" t="s">
        <v>1083</v>
      </c>
      <c r="J63" s="906"/>
      <c r="K63" s="422">
        <f>D31</f>
        <v>94500</v>
      </c>
      <c r="L63" s="907">
        <f>+K63/K64</f>
        <v>0.23113611348905466</v>
      </c>
      <c r="M63" s="422">
        <f>F31</f>
        <v>-12750</v>
      </c>
      <c r="N63" s="907">
        <f>+M63/M64</f>
        <v>-5.417463352453792E-2</v>
      </c>
      <c r="O63" s="270"/>
      <c r="P63" s="379"/>
      <c r="Q63" s="391"/>
      <c r="R63" s="391"/>
      <c r="S63" s="391"/>
      <c r="T63" s="420"/>
      <c r="U63" s="392"/>
    </row>
    <row r="64" spans="2:25" ht="16.149999999999999" customHeight="1" x14ac:dyDescent="0.25">
      <c r="B64" s="379"/>
      <c r="C64" s="391"/>
      <c r="D64" s="391"/>
      <c r="E64" s="391"/>
      <c r="F64" s="391"/>
      <c r="G64" s="392"/>
      <c r="H64" s="270"/>
      <c r="I64" s="893"/>
      <c r="J64" s="894"/>
      <c r="K64" s="423">
        <f>R4</f>
        <v>408850</v>
      </c>
      <c r="L64" s="897"/>
      <c r="M64" s="423">
        <f>T4</f>
        <v>235350</v>
      </c>
      <c r="N64" s="897"/>
      <c r="O64" s="270"/>
      <c r="P64" s="379"/>
      <c r="Q64" s="391"/>
      <c r="R64" s="391"/>
      <c r="S64" s="391"/>
      <c r="T64" s="420"/>
      <c r="U64" s="392"/>
    </row>
    <row r="65" spans="2:21" ht="15.6" customHeight="1" x14ac:dyDescent="0.25">
      <c r="B65" s="379"/>
      <c r="C65" s="391"/>
      <c r="D65" s="391"/>
      <c r="E65" s="391"/>
      <c r="F65" s="391"/>
      <c r="G65" s="392"/>
      <c r="H65" s="270"/>
      <c r="I65" s="890" t="s">
        <v>1084</v>
      </c>
      <c r="J65" s="891"/>
      <c r="K65" s="424">
        <f>D31</f>
        <v>94500</v>
      </c>
      <c r="L65" s="892">
        <f>+K65/K66</f>
        <v>0.94499999999999995</v>
      </c>
      <c r="M65" s="424">
        <f>F31</f>
        <v>-12750</v>
      </c>
      <c r="N65" s="892">
        <f>+M65/M66</f>
        <v>-0.6071428571428571</v>
      </c>
      <c r="O65" s="270"/>
      <c r="P65" s="379"/>
      <c r="Q65" s="391"/>
      <c r="R65" s="391"/>
      <c r="S65" s="391"/>
      <c r="T65" s="420"/>
      <c r="U65" s="392"/>
    </row>
    <row r="66" spans="2:21" ht="16.149999999999999" customHeight="1" x14ac:dyDescent="0.25">
      <c r="B66" s="379"/>
      <c r="C66" s="391"/>
      <c r="D66" s="391"/>
      <c r="E66" s="391"/>
      <c r="F66" s="391"/>
      <c r="G66" s="392"/>
      <c r="H66" s="270"/>
      <c r="I66" s="890"/>
      <c r="J66" s="891"/>
      <c r="K66" s="425">
        <f>R5</f>
        <v>100000</v>
      </c>
      <c r="L66" s="892"/>
      <c r="M66" s="425">
        <f>T5</f>
        <v>21000</v>
      </c>
      <c r="N66" s="892"/>
      <c r="O66" s="270"/>
      <c r="P66" s="379"/>
      <c r="Q66" s="391"/>
      <c r="R66" s="391"/>
      <c r="S66" s="391"/>
      <c r="T66" s="420"/>
      <c r="U66" s="392"/>
    </row>
    <row r="67" spans="2:21" ht="15.6" customHeight="1" x14ac:dyDescent="0.25">
      <c r="B67" s="379"/>
      <c r="C67" s="391"/>
      <c r="D67" s="391"/>
      <c r="E67" s="391"/>
      <c r="F67" s="391"/>
      <c r="G67" s="392"/>
      <c r="H67" s="270"/>
      <c r="I67" s="893" t="s">
        <v>1085</v>
      </c>
      <c r="J67" s="894"/>
      <c r="K67" s="426">
        <f>D31</f>
        <v>94500</v>
      </c>
      <c r="L67" s="897">
        <f>+K67/K68</f>
        <v>0.19499613102914626</v>
      </c>
      <c r="M67" s="426">
        <f>F31</f>
        <v>-12750</v>
      </c>
      <c r="N67" s="897">
        <f>+M67/M68</f>
        <v>-2.4613899613899613E-2</v>
      </c>
      <c r="O67" s="270"/>
      <c r="P67" s="379"/>
      <c r="Q67" s="391"/>
      <c r="R67" s="391"/>
      <c r="S67" s="391"/>
      <c r="T67" s="420"/>
      <c r="U67" s="392"/>
    </row>
    <row r="68" spans="2:21" ht="16.149999999999999" customHeight="1" thickBot="1" x14ac:dyDescent="0.3">
      <c r="B68" s="384"/>
      <c r="C68" s="385"/>
      <c r="D68" s="385"/>
      <c r="E68" s="385"/>
      <c r="F68" s="385"/>
      <c r="G68" s="387"/>
      <c r="H68" s="340"/>
      <c r="I68" s="895"/>
      <c r="J68" s="896"/>
      <c r="K68" s="427">
        <f>K4</f>
        <v>484625</v>
      </c>
      <c r="L68" s="898"/>
      <c r="M68" s="427">
        <f>M4</f>
        <v>518000</v>
      </c>
      <c r="N68" s="898"/>
      <c r="O68" s="340"/>
      <c r="P68" s="384"/>
      <c r="Q68" s="385"/>
      <c r="R68" s="385"/>
      <c r="S68" s="385"/>
      <c r="T68" s="428"/>
      <c r="U68" s="387"/>
    </row>
  </sheetData>
  <mergeCells count="88">
    <mergeCell ref="B33:G33"/>
    <mergeCell ref="I33:N33"/>
    <mergeCell ref="P33:U33"/>
    <mergeCell ref="B1:G1"/>
    <mergeCell ref="I1:U1"/>
    <mergeCell ref="B2:G2"/>
    <mergeCell ref="I2:U2"/>
    <mergeCell ref="B3:C3"/>
    <mergeCell ref="D3:E3"/>
    <mergeCell ref="F3:G3"/>
    <mergeCell ref="I3:J3"/>
    <mergeCell ref="K3:L3"/>
    <mergeCell ref="M3:N3"/>
    <mergeCell ref="P3:Q3"/>
    <mergeCell ref="R3:S3"/>
    <mergeCell ref="T3:U3"/>
    <mergeCell ref="P16:Q16"/>
    <mergeCell ref="P22:Q22"/>
    <mergeCell ref="I34:J34"/>
    <mergeCell ref="K34:L34"/>
    <mergeCell ref="M34:N34"/>
    <mergeCell ref="P34:R34"/>
    <mergeCell ref="I35:N35"/>
    <mergeCell ref="P35:R35"/>
    <mergeCell ref="I36:J37"/>
    <mergeCell ref="L36:L37"/>
    <mergeCell ref="N36:N37"/>
    <mergeCell ref="Q36:R36"/>
    <mergeCell ref="I38:J39"/>
    <mergeCell ref="L38:L39"/>
    <mergeCell ref="N38:N39"/>
    <mergeCell ref="I42:J43"/>
    <mergeCell ref="L42:L43"/>
    <mergeCell ref="N42:N43"/>
    <mergeCell ref="Q42:R42"/>
    <mergeCell ref="Q43:R43"/>
    <mergeCell ref="I40:J41"/>
    <mergeCell ref="L40:L41"/>
    <mergeCell ref="N40:N41"/>
    <mergeCell ref="P40:R40"/>
    <mergeCell ref="Q41:R41"/>
    <mergeCell ref="I44:J45"/>
    <mergeCell ref="L44:L45"/>
    <mergeCell ref="N44:N45"/>
    <mergeCell ref="Q44:R44"/>
    <mergeCell ref="B45:G45"/>
    <mergeCell ref="Q45:R45"/>
    <mergeCell ref="I52:J53"/>
    <mergeCell ref="L52:L53"/>
    <mergeCell ref="N52:N53"/>
    <mergeCell ref="Q53:R53"/>
    <mergeCell ref="I46:J46"/>
    <mergeCell ref="Q47:R47"/>
    <mergeCell ref="I48:J49"/>
    <mergeCell ref="L48:L49"/>
    <mergeCell ref="N48:N49"/>
    <mergeCell ref="Q48:R48"/>
    <mergeCell ref="Q49:R49"/>
    <mergeCell ref="I50:J51"/>
    <mergeCell ref="L50:L51"/>
    <mergeCell ref="N50:N51"/>
    <mergeCell ref="Q50:R50"/>
    <mergeCell ref="Q51:R51"/>
    <mergeCell ref="Q54:R54"/>
    <mergeCell ref="I55:J56"/>
    <mergeCell ref="L55:L56"/>
    <mergeCell ref="N55:N56"/>
    <mergeCell ref="Q55:R55"/>
    <mergeCell ref="P56:R56"/>
    <mergeCell ref="B57:G57"/>
    <mergeCell ref="I57:J58"/>
    <mergeCell ref="L57:L58"/>
    <mergeCell ref="N57:N58"/>
    <mergeCell ref="Q57:R57"/>
    <mergeCell ref="P58:R58"/>
    <mergeCell ref="I59:J59"/>
    <mergeCell ref="I60:J61"/>
    <mergeCell ref="L60:L61"/>
    <mergeCell ref="N60:N61"/>
    <mergeCell ref="I63:J64"/>
    <mergeCell ref="L63:L64"/>
    <mergeCell ref="N63:N64"/>
    <mergeCell ref="I65:J66"/>
    <mergeCell ref="L65:L66"/>
    <mergeCell ref="N65:N66"/>
    <mergeCell ref="I67:J68"/>
    <mergeCell ref="L67:L68"/>
    <mergeCell ref="N67:N68"/>
  </mergeCells>
  <conditionalFormatting sqref="B1:E2 B8:E10 B4:E5 B3:D3 H6:I6 B14:E16 B11:B13 K6:L7 H1:S2 F19:F28 G26 I8:M8 H3:K3 M3 T5:T14 O8:O31 P21:T21 I38 I40 I42 I44 I46 I48 I50 I52 I55 I57 I59:I60 I62:I63 I65 I67 B33:B34 K59 I7:J7 I9:L13 H4:M5 B17:D17 E17:E19 B20:E29 B32:G32 B30:F31 O3:O4 O5:S7 I14:N16 I19:N22 I17:M18 I23:M26 P16:R19 P22:R22 T22 P8:S15 P23:T31 H7:H68 I27:N32 I34:I36 V1:XFD1048576 A69:O1048576 P62:U1048576">
    <cfRule type="cellIs" dxfId="489" priority="129" operator="equal">
      <formula>0</formula>
    </cfRule>
  </conditionalFormatting>
  <conditionalFormatting sqref="P20:R20">
    <cfRule type="cellIs" dxfId="488" priority="128" operator="equal">
      <formula>0</formula>
    </cfRule>
  </conditionalFormatting>
  <conditionalFormatting sqref="G1:G2 G8:G9 G4:G5 G14 G21 G11:G12">
    <cfRule type="cellIs" dxfId="487" priority="127" operator="equal">
      <formula>0</formula>
    </cfRule>
  </conditionalFormatting>
  <conditionalFormatting sqref="F1:F3 F8:F9 F14 F16">
    <cfRule type="cellIs" dxfId="486" priority="126" operator="equal">
      <formula>0</formula>
    </cfRule>
  </conditionalFormatting>
  <conditionalFormatting sqref="B7:E7">
    <cfRule type="cellIs" dxfId="485" priority="125" operator="equal">
      <formula>0</formula>
    </cfRule>
  </conditionalFormatting>
  <conditionalFormatting sqref="G7">
    <cfRule type="cellIs" dxfId="484" priority="124" operator="equal">
      <formula>0</formula>
    </cfRule>
  </conditionalFormatting>
  <conditionalFormatting sqref="F7">
    <cfRule type="cellIs" dxfId="483" priority="123" operator="equal">
      <formula>0</formula>
    </cfRule>
  </conditionalFormatting>
  <conditionalFormatting sqref="B6:E6">
    <cfRule type="cellIs" dxfId="482" priority="122" operator="equal">
      <formula>0</formula>
    </cfRule>
  </conditionalFormatting>
  <conditionalFormatting sqref="G6">
    <cfRule type="cellIs" dxfId="481" priority="121" operator="equal">
      <formula>0</formula>
    </cfRule>
  </conditionalFormatting>
  <conditionalFormatting sqref="B8:E8">
    <cfRule type="cellIs" dxfId="480" priority="120" operator="equal">
      <formula>0</formula>
    </cfRule>
  </conditionalFormatting>
  <conditionalFormatting sqref="G8">
    <cfRule type="cellIs" dxfId="479" priority="119" operator="equal">
      <formula>0</formula>
    </cfRule>
  </conditionalFormatting>
  <conditionalFormatting sqref="F8">
    <cfRule type="cellIs" dxfId="478" priority="118" operator="equal">
      <formula>0</formula>
    </cfRule>
  </conditionalFormatting>
  <conditionalFormatting sqref="B7:E7">
    <cfRule type="cellIs" dxfId="477" priority="117" operator="equal">
      <formula>0</formula>
    </cfRule>
  </conditionalFormatting>
  <conditionalFormatting sqref="G7">
    <cfRule type="cellIs" dxfId="476" priority="116" operator="equal">
      <formula>0</formula>
    </cfRule>
  </conditionalFormatting>
  <conditionalFormatting sqref="F7">
    <cfRule type="cellIs" dxfId="475" priority="115" operator="equal">
      <formula>0</formula>
    </cfRule>
  </conditionalFormatting>
  <conditionalFormatting sqref="F4">
    <cfRule type="cellIs" dxfId="474" priority="114" operator="equal">
      <formula>0</formula>
    </cfRule>
  </conditionalFormatting>
  <conditionalFormatting sqref="F5">
    <cfRule type="cellIs" dxfId="473" priority="113" operator="equal">
      <formula>0</formula>
    </cfRule>
  </conditionalFormatting>
  <conditionalFormatting sqref="F6">
    <cfRule type="cellIs" dxfId="472" priority="112" operator="equal">
      <formula>0</formula>
    </cfRule>
  </conditionalFormatting>
  <conditionalFormatting sqref="G13">
    <cfRule type="cellIs" dxfId="471" priority="111" operator="equal">
      <formula>0</formula>
    </cfRule>
  </conditionalFormatting>
  <conditionalFormatting sqref="F10">
    <cfRule type="cellIs" dxfId="470" priority="110" operator="equal">
      <formula>0</formula>
    </cfRule>
  </conditionalFormatting>
  <conditionalFormatting sqref="F15">
    <cfRule type="cellIs" dxfId="469" priority="109" operator="equal">
      <formula>0</formula>
    </cfRule>
  </conditionalFormatting>
  <conditionalFormatting sqref="F12">
    <cfRule type="cellIs" dxfId="468" priority="100" operator="equal">
      <formula>0</formula>
    </cfRule>
  </conditionalFormatting>
  <conditionalFormatting sqref="M11:N13 M6:M10">
    <cfRule type="cellIs" dxfId="467" priority="108" operator="equal">
      <formula>0</formula>
    </cfRule>
  </conditionalFormatting>
  <conditionalFormatting sqref="B20:E20">
    <cfRule type="cellIs" dxfId="466" priority="107" operator="equal">
      <formula>0</formula>
    </cfRule>
  </conditionalFormatting>
  <conditionalFormatting sqref="F19">
    <cfRule type="cellIs" dxfId="465" priority="104" operator="equal">
      <formula>0</formula>
    </cfRule>
  </conditionalFormatting>
  <conditionalFormatting sqref="F20">
    <cfRule type="cellIs" dxfId="464" priority="106" operator="equal">
      <formula>0</formula>
    </cfRule>
  </conditionalFormatting>
  <conditionalFormatting sqref="B19:D19">
    <cfRule type="cellIs" dxfId="463" priority="105" operator="equal">
      <formula>0</formula>
    </cfRule>
  </conditionalFormatting>
  <conditionalFormatting sqref="B18:D18">
    <cfRule type="cellIs" dxfId="462" priority="103" operator="equal">
      <formula>0</formula>
    </cfRule>
  </conditionalFormatting>
  <conditionalFormatting sqref="F18">
    <cfRule type="cellIs" dxfId="461" priority="102" operator="equal">
      <formula>0</formula>
    </cfRule>
  </conditionalFormatting>
  <conditionalFormatting sqref="C12:E12">
    <cfRule type="cellIs" dxfId="460" priority="101" operator="equal">
      <formula>0</formula>
    </cfRule>
  </conditionalFormatting>
  <conditionalFormatting sqref="C11:E11">
    <cfRule type="cellIs" dxfId="459" priority="99" operator="equal">
      <formula>0</formula>
    </cfRule>
  </conditionalFormatting>
  <conditionalFormatting sqref="F11">
    <cfRule type="cellIs" dxfId="458" priority="98" operator="equal">
      <formula>0</formula>
    </cfRule>
  </conditionalFormatting>
  <conditionalFormatting sqref="C13:E13">
    <cfRule type="cellIs" dxfId="457" priority="97" operator="equal">
      <formula>0</formula>
    </cfRule>
  </conditionalFormatting>
  <conditionalFormatting sqref="F13">
    <cfRule type="cellIs" dxfId="456" priority="96" operator="equal">
      <formula>0</formula>
    </cfRule>
  </conditionalFormatting>
  <conditionalFormatting sqref="I9:L9">
    <cfRule type="cellIs" dxfId="455" priority="95" operator="equal">
      <formula>0</formula>
    </cfRule>
  </conditionalFormatting>
  <conditionalFormatting sqref="M9">
    <cfRule type="cellIs" dxfId="454" priority="94" operator="equal">
      <formula>0</formula>
    </cfRule>
  </conditionalFormatting>
  <conditionalFormatting sqref="J6">
    <cfRule type="cellIs" dxfId="453" priority="93" operator="equal">
      <formula>0</formula>
    </cfRule>
  </conditionalFormatting>
  <conditionalFormatting sqref="J7">
    <cfRule type="cellIs" dxfId="452" priority="92" operator="equal">
      <formula>0</formula>
    </cfRule>
  </conditionalFormatting>
  <conditionalFormatting sqref="F17">
    <cfRule type="cellIs" dxfId="451" priority="90" operator="equal">
      <formula>0</formula>
    </cfRule>
  </conditionalFormatting>
  <conditionalFormatting sqref="G20">
    <cfRule type="cellIs" dxfId="450" priority="91" operator="equal">
      <formula>0</formula>
    </cfRule>
  </conditionalFormatting>
  <conditionalFormatting sqref="B19:D19">
    <cfRule type="cellIs" dxfId="449" priority="89" operator="equal">
      <formula>0</formula>
    </cfRule>
  </conditionalFormatting>
  <conditionalFormatting sqref="F18">
    <cfRule type="cellIs" dxfId="448" priority="86" operator="equal">
      <formula>0</formula>
    </cfRule>
  </conditionalFormatting>
  <conditionalFormatting sqref="F19">
    <cfRule type="cellIs" dxfId="447" priority="88" operator="equal">
      <formula>0</formula>
    </cfRule>
  </conditionalFormatting>
  <conditionalFormatting sqref="B18:D18">
    <cfRule type="cellIs" dxfId="446" priority="87" operator="equal">
      <formula>0</formula>
    </cfRule>
  </conditionalFormatting>
  <conditionalFormatting sqref="B17:D17">
    <cfRule type="cellIs" dxfId="445" priority="85" operator="equal">
      <formula>0</formula>
    </cfRule>
  </conditionalFormatting>
  <conditionalFormatting sqref="F17">
    <cfRule type="cellIs" dxfId="444" priority="84" operator="equal">
      <formula>0</formula>
    </cfRule>
  </conditionalFormatting>
  <conditionalFormatting sqref="T15:T16 T1:T2">
    <cfRule type="cellIs" dxfId="443" priority="83" operator="equal">
      <formula>0</formula>
    </cfRule>
  </conditionalFormatting>
  <conditionalFormatting sqref="T17:T20">
    <cfRule type="cellIs" dxfId="442" priority="82" operator="equal">
      <formula>0</formula>
    </cfRule>
  </conditionalFormatting>
  <conditionalFormatting sqref="U1:U2">
    <cfRule type="cellIs" dxfId="441" priority="81" operator="equal">
      <formula>0</formula>
    </cfRule>
  </conditionalFormatting>
  <conditionalFormatting sqref="P3:R4 T3:T4">
    <cfRule type="cellIs" dxfId="440" priority="80" operator="equal">
      <formula>0</formula>
    </cfRule>
  </conditionalFormatting>
  <conditionalFormatting sqref="F29">
    <cfRule type="cellIs" dxfId="439" priority="79" operator="equal">
      <formula>0</formula>
    </cfRule>
  </conditionalFormatting>
  <conditionalFormatting sqref="I35">
    <cfRule type="cellIs" dxfId="438" priority="76" operator="equal">
      <formula>0</formula>
    </cfRule>
  </conditionalFormatting>
  <conditionalFormatting sqref="I54">
    <cfRule type="cellIs" dxfId="437" priority="78" operator="equal">
      <formula>0</formula>
    </cfRule>
  </conditionalFormatting>
  <conditionalFormatting sqref="I47">
    <cfRule type="cellIs" dxfId="436" priority="77" operator="equal">
      <formula>0</formula>
    </cfRule>
  </conditionalFormatting>
  <conditionalFormatting sqref="K55:K56">
    <cfRule type="cellIs" dxfId="435" priority="75" operator="equal">
      <formula>0</formula>
    </cfRule>
  </conditionalFormatting>
  <conditionalFormatting sqref="K60:K61">
    <cfRule type="cellIs" dxfId="434" priority="74" operator="equal">
      <formula>0</formula>
    </cfRule>
  </conditionalFormatting>
  <conditionalFormatting sqref="K63:K64">
    <cfRule type="cellIs" dxfId="433" priority="73" operator="equal">
      <formula>0</formula>
    </cfRule>
  </conditionalFormatting>
  <conditionalFormatting sqref="K65:K66">
    <cfRule type="cellIs" dxfId="432" priority="72" operator="equal">
      <formula>0</formula>
    </cfRule>
  </conditionalFormatting>
  <conditionalFormatting sqref="K67:K68">
    <cfRule type="cellIs" dxfId="431" priority="71" operator="equal">
      <formula>0</formula>
    </cfRule>
  </conditionalFormatting>
  <conditionalFormatting sqref="M6">
    <cfRule type="cellIs" dxfId="430" priority="69" operator="equal">
      <formula>0</formula>
    </cfRule>
  </conditionalFormatting>
  <conditionalFormatting sqref="I6:L6">
    <cfRule type="cellIs" dxfId="429" priority="70" operator="equal">
      <formula>0</formula>
    </cfRule>
  </conditionalFormatting>
  <conditionalFormatting sqref="N4:N10">
    <cfRule type="cellIs" dxfId="428" priority="62" operator="equal">
      <formula>0</formula>
    </cfRule>
  </conditionalFormatting>
  <conditionalFormatting sqref="S22">
    <cfRule type="cellIs" dxfId="427" priority="55" operator="equal">
      <formula>0</formula>
    </cfRule>
  </conditionalFormatting>
  <conditionalFormatting sqref="N6">
    <cfRule type="cellIs" dxfId="426" priority="60" operator="equal">
      <formula>0</formula>
    </cfRule>
  </conditionalFormatting>
  <conditionalFormatting sqref="N23:N26">
    <cfRule type="cellIs" dxfId="425" priority="58" operator="equal">
      <formula>0</formula>
    </cfRule>
  </conditionalFormatting>
  <conditionalFormatting sqref="G10">
    <cfRule type="cellIs" dxfId="424" priority="68" operator="equal">
      <formula>0</formula>
    </cfRule>
  </conditionalFormatting>
  <conditionalFormatting sqref="G15">
    <cfRule type="cellIs" dxfId="423" priority="67" operator="equal">
      <formula>0</formula>
    </cfRule>
  </conditionalFormatting>
  <conditionalFormatting sqref="G16:G19">
    <cfRule type="cellIs" dxfId="422" priority="66" operator="equal">
      <formula>0</formula>
    </cfRule>
  </conditionalFormatting>
  <conditionalFormatting sqref="G22">
    <cfRule type="cellIs" dxfId="421" priority="65" operator="equal">
      <formula>0</formula>
    </cfRule>
  </conditionalFormatting>
  <conditionalFormatting sqref="G23:G25">
    <cfRule type="cellIs" dxfId="420" priority="64" operator="equal">
      <formula>0</formula>
    </cfRule>
  </conditionalFormatting>
  <conditionalFormatting sqref="G27:G31">
    <cfRule type="cellIs" dxfId="419" priority="63" operator="equal">
      <formula>0</formula>
    </cfRule>
  </conditionalFormatting>
  <conditionalFormatting sqref="N9">
    <cfRule type="cellIs" dxfId="418" priority="61" operator="equal">
      <formula>0</formula>
    </cfRule>
  </conditionalFormatting>
  <conditionalFormatting sqref="N17:N18">
    <cfRule type="cellIs" dxfId="417" priority="59" operator="equal">
      <formula>0</formula>
    </cfRule>
  </conditionalFormatting>
  <conditionalFormatting sqref="S4">
    <cfRule type="cellIs" dxfId="416" priority="57" operator="equal">
      <formula>0</formula>
    </cfRule>
  </conditionalFormatting>
  <conditionalFormatting sqref="S16">
    <cfRule type="cellIs" dxfId="415" priority="56" operator="equal">
      <formula>0</formula>
    </cfRule>
  </conditionalFormatting>
  <conditionalFormatting sqref="S17:S20">
    <cfRule type="cellIs" dxfId="414" priority="54" operator="equal">
      <formula>0</formula>
    </cfRule>
  </conditionalFormatting>
  <conditionalFormatting sqref="U21 U5:U15 U23:U31">
    <cfRule type="cellIs" dxfId="413" priority="53" operator="equal">
      <formula>0</formula>
    </cfRule>
  </conditionalFormatting>
  <conditionalFormatting sqref="U4">
    <cfRule type="cellIs" dxfId="412" priority="52" operator="equal">
      <formula>0</formula>
    </cfRule>
  </conditionalFormatting>
  <conditionalFormatting sqref="U16">
    <cfRule type="cellIs" dxfId="411" priority="51" operator="equal">
      <formula>0</formula>
    </cfRule>
  </conditionalFormatting>
  <conditionalFormatting sqref="U22">
    <cfRule type="cellIs" dxfId="410" priority="50" operator="equal">
      <formula>0</formula>
    </cfRule>
  </conditionalFormatting>
  <conditionalFormatting sqref="U17:U20">
    <cfRule type="cellIs" dxfId="409" priority="49" operator="equal">
      <formula>0</formula>
    </cfRule>
  </conditionalFormatting>
  <conditionalFormatting sqref="K57:K58">
    <cfRule type="cellIs" dxfId="408" priority="48" operator="equal">
      <formula>0</formula>
    </cfRule>
  </conditionalFormatting>
  <conditionalFormatting sqref="L42">
    <cfRule type="cellIs" dxfId="407" priority="43" operator="equal">
      <formula>0</formula>
    </cfRule>
  </conditionalFormatting>
  <conditionalFormatting sqref="L48">
    <cfRule type="cellIs" dxfId="406" priority="42" operator="equal">
      <formula>0</formula>
    </cfRule>
  </conditionalFormatting>
  <conditionalFormatting sqref="L50">
    <cfRule type="cellIs" dxfId="405" priority="41" operator="equal">
      <formula>0</formula>
    </cfRule>
  </conditionalFormatting>
  <conditionalFormatting sqref="L44">
    <cfRule type="cellIs" dxfId="404" priority="40" operator="equal">
      <formula>0</formula>
    </cfRule>
  </conditionalFormatting>
  <conditionalFormatting sqref="L52">
    <cfRule type="cellIs" dxfId="403" priority="39" operator="equal">
      <formula>0</formula>
    </cfRule>
  </conditionalFormatting>
  <conditionalFormatting sqref="L55">
    <cfRule type="cellIs" dxfId="402" priority="38" operator="equal">
      <formula>0</formula>
    </cfRule>
  </conditionalFormatting>
  <conditionalFormatting sqref="L57">
    <cfRule type="cellIs" dxfId="401" priority="37" operator="equal">
      <formula>0</formula>
    </cfRule>
  </conditionalFormatting>
  <conditionalFormatting sqref="L60">
    <cfRule type="cellIs" dxfId="400" priority="36" operator="equal">
      <formula>0</formula>
    </cfRule>
  </conditionalFormatting>
  <conditionalFormatting sqref="L63">
    <cfRule type="cellIs" dxfId="399" priority="35" operator="equal">
      <formula>0</formula>
    </cfRule>
  </conditionalFormatting>
  <conditionalFormatting sqref="L65">
    <cfRule type="cellIs" dxfId="398" priority="34" operator="equal">
      <formula>0</formula>
    </cfRule>
  </conditionalFormatting>
  <conditionalFormatting sqref="L67">
    <cfRule type="cellIs" dxfId="397" priority="33" operator="equal">
      <formula>0</formula>
    </cfRule>
  </conditionalFormatting>
  <conditionalFormatting sqref="O33:O68">
    <cfRule type="cellIs" dxfId="396" priority="32" operator="equal">
      <formula>0</formula>
    </cfRule>
  </conditionalFormatting>
  <conditionalFormatting sqref="T59:U61">
    <cfRule type="cellIs" dxfId="395" priority="47" operator="equal">
      <formula>0</formula>
    </cfRule>
  </conditionalFormatting>
  <conditionalFormatting sqref="L36 L46 L59">
    <cfRule type="cellIs" dxfId="394" priority="46" operator="equal">
      <formula>0</formula>
    </cfRule>
  </conditionalFormatting>
  <conditionalFormatting sqref="L38">
    <cfRule type="cellIs" dxfId="393" priority="45" operator="equal">
      <formula>0</formula>
    </cfRule>
  </conditionalFormatting>
  <conditionalFormatting sqref="L40">
    <cfRule type="cellIs" dxfId="392" priority="44" operator="equal">
      <formula>0</formula>
    </cfRule>
  </conditionalFormatting>
  <conditionalFormatting sqref="I33">
    <cfRule type="cellIs" dxfId="391" priority="31" operator="equal">
      <formula>0</formula>
    </cfRule>
  </conditionalFormatting>
  <conditionalFormatting sqref="I33">
    <cfRule type="cellIs" dxfId="390" priority="30" operator="equal">
      <formula>0</formula>
    </cfRule>
  </conditionalFormatting>
  <conditionalFormatting sqref="O32:U32">
    <cfRule type="cellIs" dxfId="389" priority="29" operator="equal">
      <formula>0</formula>
    </cfRule>
  </conditionalFormatting>
  <conditionalFormatting sqref="N42">
    <cfRule type="cellIs" dxfId="388" priority="25" operator="equal">
      <formula>0</formula>
    </cfRule>
  </conditionalFormatting>
  <conditionalFormatting sqref="N44">
    <cfRule type="cellIs" dxfId="387" priority="24" operator="equal">
      <formula>0</formula>
    </cfRule>
  </conditionalFormatting>
  <conditionalFormatting sqref="N36 N46">
    <cfRule type="cellIs" dxfId="386" priority="28" operator="equal">
      <formula>0</formula>
    </cfRule>
  </conditionalFormatting>
  <conditionalFormatting sqref="N38">
    <cfRule type="cellIs" dxfId="385" priority="27" operator="equal">
      <formula>0</formula>
    </cfRule>
  </conditionalFormatting>
  <conditionalFormatting sqref="N40">
    <cfRule type="cellIs" dxfId="384" priority="26" operator="equal">
      <formula>0</formula>
    </cfRule>
  </conditionalFormatting>
  <conditionalFormatting sqref="N48">
    <cfRule type="cellIs" dxfId="383" priority="23" operator="equal">
      <formula>0</formula>
    </cfRule>
  </conditionalFormatting>
  <conditionalFormatting sqref="N50">
    <cfRule type="cellIs" dxfId="382" priority="22" operator="equal">
      <formula>0</formula>
    </cfRule>
  </conditionalFormatting>
  <conditionalFormatting sqref="N52">
    <cfRule type="cellIs" dxfId="381" priority="21" operator="equal">
      <formula>0</formula>
    </cfRule>
  </conditionalFormatting>
  <conditionalFormatting sqref="M59">
    <cfRule type="cellIs" dxfId="380" priority="20" operator="equal">
      <formula>0</formula>
    </cfRule>
  </conditionalFormatting>
  <conditionalFormatting sqref="M55:M56">
    <cfRule type="cellIs" dxfId="379" priority="19" operator="equal">
      <formula>0</formula>
    </cfRule>
  </conditionalFormatting>
  <conditionalFormatting sqref="M60:M61">
    <cfRule type="cellIs" dxfId="378" priority="18" operator="equal">
      <formula>0</formula>
    </cfRule>
  </conditionalFormatting>
  <conditionalFormatting sqref="M57:M58">
    <cfRule type="cellIs" dxfId="377" priority="17" operator="equal">
      <formula>0</formula>
    </cfRule>
  </conditionalFormatting>
  <conditionalFormatting sqref="N55">
    <cfRule type="cellIs" dxfId="376" priority="15" operator="equal">
      <formula>0</formula>
    </cfRule>
  </conditionalFormatting>
  <conditionalFormatting sqref="N57">
    <cfRule type="cellIs" dxfId="375" priority="14" operator="equal">
      <formula>0</formula>
    </cfRule>
  </conditionalFormatting>
  <conditionalFormatting sqref="N60">
    <cfRule type="cellIs" dxfId="374" priority="13" operator="equal">
      <formula>0</formula>
    </cfRule>
  </conditionalFormatting>
  <conditionalFormatting sqref="N59">
    <cfRule type="cellIs" dxfId="373" priority="16" operator="equal">
      <formula>0</formula>
    </cfRule>
  </conditionalFormatting>
  <conditionalFormatting sqref="M63:M64">
    <cfRule type="cellIs" dxfId="372" priority="12" operator="equal">
      <formula>0</formula>
    </cfRule>
  </conditionalFormatting>
  <conditionalFormatting sqref="M65:M66">
    <cfRule type="cellIs" dxfId="371" priority="11" operator="equal">
      <formula>0</formula>
    </cfRule>
  </conditionalFormatting>
  <conditionalFormatting sqref="M67:M68">
    <cfRule type="cellIs" dxfId="370" priority="10" operator="equal">
      <formula>0</formula>
    </cfRule>
  </conditionalFormatting>
  <conditionalFormatting sqref="N63">
    <cfRule type="cellIs" dxfId="369" priority="9" operator="equal">
      <formula>0</formula>
    </cfRule>
  </conditionalFormatting>
  <conditionalFormatting sqref="N65">
    <cfRule type="cellIs" dxfId="368" priority="8" operator="equal">
      <formula>0</formula>
    </cfRule>
  </conditionalFormatting>
  <conditionalFormatting sqref="N67">
    <cfRule type="cellIs" dxfId="367" priority="7" operator="equal">
      <formula>0</formula>
    </cfRule>
  </conditionalFormatting>
  <conditionalFormatting sqref="P57:T57 P35:S55 U35:U39 U41:U45 U47:U51 U53:U55">
    <cfRule type="expression" dxfId="366" priority="6" stopIfTrue="1">
      <formula>MOD(ROW(),2)</formula>
    </cfRule>
  </conditionalFormatting>
  <conditionalFormatting sqref="U57">
    <cfRule type="expression" dxfId="365" priority="5" stopIfTrue="1">
      <formula>MOD(ROW(),2)</formula>
    </cfRule>
  </conditionalFormatting>
  <conditionalFormatting sqref="U40">
    <cfRule type="expression" dxfId="364" priority="4" stopIfTrue="1">
      <formula>MOD(ROW(),2)</formula>
    </cfRule>
  </conditionalFormatting>
  <conditionalFormatting sqref="U46">
    <cfRule type="expression" dxfId="363" priority="3" stopIfTrue="1">
      <formula>MOD(ROW(),2)</formula>
    </cfRule>
  </conditionalFormatting>
  <conditionalFormatting sqref="U52">
    <cfRule type="expression" dxfId="362" priority="2" stopIfTrue="1">
      <formula>MOD(ROW(),2)</formula>
    </cfRule>
  </conditionalFormatting>
  <conditionalFormatting sqref="T35:T55">
    <cfRule type="expression" dxfId="361" priority="1" stopIfTrue="1">
      <formula>MOD(ROW(),2)</formula>
    </cfRule>
  </conditionalFormatting>
  <printOptions horizontalCentered="1" gridLines="1"/>
  <pageMargins left="0.39370078740157483" right="0" top="0.39370078740157483" bottom="0.39370078740157483" header="0" footer="0"/>
  <pageSetup paperSize="8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Datos de Control</vt:lpstr>
      <vt:lpstr>Portada</vt:lpstr>
      <vt:lpstr>......</vt:lpstr>
      <vt:lpstr>1. Presupuesto 2021</vt:lpstr>
      <vt:lpstr>2. Seguimiento Presupuesto</vt:lpstr>
      <vt:lpstr>3. Balance Situación</vt:lpstr>
      <vt:lpstr>4. Planif.Fiscal Calculos</vt:lpstr>
      <vt:lpstr>.....</vt:lpstr>
      <vt:lpstr>5. Plantilla Análisis</vt:lpstr>
      <vt:lpstr>6. PyG Analítica</vt:lpstr>
      <vt:lpstr>'6. PyG Analítica'!Títulos_a_imprimir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JLG</dc:creator>
  <cp:lastModifiedBy>Usuario de Windows</cp:lastModifiedBy>
  <cp:lastPrinted>2021-02-11T08:27:38Z</cp:lastPrinted>
  <dcterms:created xsi:type="dcterms:W3CDTF">2020-10-03T09:27:04Z</dcterms:created>
  <dcterms:modified xsi:type="dcterms:W3CDTF">2021-02-11T10:53:07Z</dcterms:modified>
</cp:coreProperties>
</file>